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Verð apríl 2010" sheetId="1" r:id="rId1"/>
  </sheets>
  <externalReferences>
    <externalReference r:id="rId4"/>
  </externalReferences>
  <definedNames>
    <definedName name="Dags_visit_naest">'Verð apríl 2010'!$A$14</definedName>
    <definedName name="LVT">'Verð apríl 2010'!$C$9</definedName>
    <definedName name="NVT">'Verð apríl 2010'!$C$10</definedName>
    <definedName name="NvtNæstaMánaðar">'[1]Forsendur'!$D$4</definedName>
    <definedName name="NvtÞessaMánaðar">'[1]Forsendur'!$C$4</definedName>
    <definedName name="_xlnm.Print_Area" localSheetId="0">'Verð apríl 2010'!$B$7:$N$44,'Verð apríl 2010'!$B$46:$N$82</definedName>
    <definedName name="_xlnm.Print_Titles" localSheetId="0">'Verð apríl 2010'!$1:$5</definedName>
    <definedName name="Verdb_raun">'Verð apríl 2010'!$C$14</definedName>
    <definedName name="verdbspa">'Verð apríl 2010'!$C$13</definedName>
    <definedName name="VerðBólgaMánaðarins">'[1]Forsendur'!$D$6</definedName>
  </definedNames>
  <calcPr fullCalcOnLoad="1"/>
</workbook>
</file>

<file path=xl/sharedStrings.xml><?xml version="1.0" encoding="utf-8"?>
<sst xmlns="http://schemas.openxmlformats.org/spreadsheetml/2006/main" count="39" uniqueCount="33">
  <si>
    <t xml:space="preserve">       Reiknað verð Húsbréfa í</t>
  </si>
  <si>
    <t>Gildir frá:</t>
  </si>
  <si>
    <t>1. vaxtadagur</t>
  </si>
  <si>
    <t>Húsbréfaflokkur:</t>
  </si>
  <si>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</si>
  <si>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</si>
  <si>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</si>
  <si>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</si>
  <si>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</si>
  <si>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</si>
  <si>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</si>
  <si>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</si>
  <si>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</si>
  <si>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</si>
  <si>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93/1</t>
  </si>
  <si>
    <t>Vísit. mánaðar:</t>
  </si>
  <si>
    <t>Grunnvísitala:</t>
  </si>
  <si>
    <t>Verðb</t>
  </si>
  <si>
    <t>Nafnvextir:</t>
  </si>
  <si>
    <t>stuðull</t>
  </si>
  <si>
    <t>Verðbólguspá:</t>
  </si>
  <si>
    <t>Dagsetning...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</si>
  <si>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</si>
  <si>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</si>
  <si>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</si>
  <si>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</si>
  <si>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</si>
  <si>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</si>
  <si>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</si>
  <si>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</si>
  <si>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</si>
  <si>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</si>
  <si>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01/1 og 2</t>
  </si>
</sst>
</file>

<file path=xl/styles.xml><?xml version="1.0" encoding="utf-8"?>
<styleSheet xmlns="http://schemas.openxmlformats.org/spreadsheetml/2006/main">
  <numFmts count="15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mmmm"/>
    <numFmt numFmtId="165" formatCode="yyyy"/>
    <numFmt numFmtId="166" formatCode="dd/\ \ mmmm"/>
    <numFmt numFmtId="167" formatCode="d\-mmm\-yyyy"/>
    <numFmt numFmtId="168" formatCode="0.0"/>
    <numFmt numFmtId="169" formatCode="&quot;Dagnr.&quot;dd"/>
    <numFmt numFmtId="170" formatCode="0.00000000"/>
  </numFmts>
  <fonts count="51">
    <font>
      <sz val="10"/>
      <name val="Helv"/>
      <family val="0"/>
    </font>
    <font>
      <sz val="11"/>
      <color indexed="8"/>
      <name val="Calibri"/>
      <family val="2"/>
    </font>
    <font>
      <b/>
      <sz val="12"/>
      <name val="Times New Roman Bold"/>
      <family val="0"/>
    </font>
    <font>
      <b/>
      <sz val="10"/>
      <name val="Times New Roman Bold Italic"/>
      <family val="0"/>
    </font>
    <font>
      <b/>
      <sz val="10"/>
      <name val="Helv"/>
      <family val="0"/>
    </font>
    <font>
      <b/>
      <u val="single"/>
      <sz val="12"/>
      <color indexed="10"/>
      <name val="Helv"/>
      <family val="0"/>
    </font>
    <font>
      <sz val="9"/>
      <name val="Helv"/>
      <family val="0"/>
    </font>
    <font>
      <sz val="7"/>
      <name val="Helv"/>
      <family val="0"/>
    </font>
    <font>
      <sz val="6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Helv"/>
      <family val="0"/>
    </font>
    <font>
      <sz val="8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Helv"/>
      <family val="0"/>
    </font>
    <font>
      <sz val="10"/>
      <color indexed="10"/>
      <name val="Helv"/>
      <family val="0"/>
    </font>
    <font>
      <sz val="8"/>
      <color indexed="22"/>
      <name val="Helv"/>
      <family val="0"/>
    </font>
    <font>
      <sz val="8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left" wrapText="1"/>
    </xf>
    <xf numFmtId="0" fontId="3" fillId="0" borderId="10" xfId="0" applyFont="1" applyBorder="1" applyAlignment="1">
      <alignment/>
    </xf>
    <xf numFmtId="16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7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 horizontal="center"/>
    </xf>
    <xf numFmtId="0" fontId="0" fillId="33" borderId="0" xfId="0" applyFill="1" applyAlignment="1">
      <alignment horizontal="center"/>
    </xf>
    <xf numFmtId="10" fontId="9" fillId="0" borderId="0" xfId="57" applyNumberFormat="1" applyFont="1" applyAlignment="1">
      <alignment horizontal="center"/>
    </xf>
    <xf numFmtId="16" fontId="9" fillId="0" borderId="0" xfId="0" applyNumberFormat="1" applyFont="1" applyAlignment="1" quotePrefix="1">
      <alignment horizontal="left"/>
    </xf>
    <xf numFmtId="2" fontId="10" fillId="0" borderId="0" xfId="0" applyNumberFormat="1" applyFont="1" applyAlignment="1">
      <alignment/>
    </xf>
    <xf numFmtId="169" fontId="11" fillId="33" borderId="0" xfId="0" applyNumberFormat="1" applyFont="1" applyFill="1" applyAlignment="1">
      <alignment horizontal="center"/>
    </xf>
    <xf numFmtId="16" fontId="10" fillId="0" borderId="0" xfId="0" applyNumberFormat="1" applyFont="1" applyAlignment="1" quotePrefix="1">
      <alignment horizontal="left"/>
    </xf>
    <xf numFmtId="10" fontId="0" fillId="33" borderId="0" xfId="57" applyNumberFormat="1" applyFont="1" applyFill="1" applyAlignment="1">
      <alignment horizontal="center"/>
    </xf>
    <xf numFmtId="1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170" fontId="10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center"/>
    </xf>
    <xf numFmtId="170" fontId="10" fillId="0" borderId="11" xfId="0" applyNumberFormat="1" applyFont="1" applyBorder="1" applyAlignment="1">
      <alignment horizontal="center"/>
    </xf>
    <xf numFmtId="10" fontId="0" fillId="0" borderId="0" xfId="57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/>
    </xf>
    <xf numFmtId="170" fontId="10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" fontId="13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10" fontId="15" fillId="33" borderId="0" xfId="57" applyNumberFormat="1" applyFont="1" applyFill="1" applyAlignment="1">
      <alignment horizontal="center"/>
    </xf>
    <xf numFmtId="10" fontId="14" fillId="33" borderId="0" xfId="57" applyNumberFormat="1" applyFont="1" applyFill="1" applyAlignment="1">
      <alignment horizontal="center"/>
    </xf>
    <xf numFmtId="170" fontId="10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/>
    </xf>
    <xf numFmtId="170" fontId="0" fillId="0" borderId="0" xfId="0" applyNumberFormat="1" applyAlignment="1">
      <alignment/>
    </xf>
    <xf numFmtId="170" fontId="6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168" fontId="10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jarstyringarsvid\Fj&#225;rst&#253;ring\H&#250;sbr&#233;f\Reikna&#240;%20ver&#240;\2010\04-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sendur"/>
      <sheetName val="Verð apríl 2010"/>
    </sheetNames>
    <sheetDataSet>
      <sheetData sheetId="0">
        <row r="2">
          <cell r="C2">
            <v>40269</v>
          </cell>
        </row>
        <row r="3">
          <cell r="C3">
            <v>7126</v>
          </cell>
          <cell r="D3">
            <v>7165</v>
          </cell>
        </row>
        <row r="4">
          <cell r="C4">
            <v>360.9</v>
          </cell>
          <cell r="D4">
            <v>362.9</v>
          </cell>
        </row>
        <row r="5">
          <cell r="D5">
            <v>40261</v>
          </cell>
        </row>
        <row r="6">
          <cell r="D6">
            <v>0.06857</v>
          </cell>
        </row>
        <row r="7">
          <cell r="C7">
            <v>0.0055</v>
          </cell>
        </row>
        <row r="8">
          <cell r="D8">
            <v>40297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PageLayoutView="0" workbookViewId="0" topLeftCell="B1">
      <selection activeCell="D2" sqref="D2"/>
    </sheetView>
  </sheetViews>
  <sheetFormatPr defaultColWidth="9.140625" defaultRowHeight="12.75" outlineLevelCol="1"/>
  <cols>
    <col min="1" max="1" width="0" style="0" hidden="1" customWidth="1" outlineLevel="1"/>
    <col min="2" max="2" width="12.7109375" style="0" customWidth="1" collapsed="1"/>
    <col min="3" max="3" width="7.7109375" style="0" customWidth="1"/>
    <col min="4" max="7" width="9.7109375" style="0" customWidth="1"/>
    <col min="8" max="8" width="12.00390625" style="0" customWidth="1"/>
    <col min="9" max="11" width="9.7109375" style="0" customWidth="1"/>
    <col min="12" max="12" width="11.140625" style="0" customWidth="1"/>
    <col min="13" max="19" width="9.7109375" style="0" customWidth="1"/>
  </cols>
  <sheetData>
    <row r="1" spans="5:9" ht="20.25" customHeight="1">
      <c r="E1" s="1" t="s">
        <v>0</v>
      </c>
      <c r="H1" s="2">
        <f>'[1]Forsendur'!$C$2</f>
        <v>40269</v>
      </c>
      <c r="I1" s="3">
        <f>'[1]Forsendur'!$C$2</f>
        <v>40269</v>
      </c>
    </row>
    <row r="2" spans="11:12" ht="15" customHeight="1" thickBot="1">
      <c r="K2" s="4" t="s">
        <v>1</v>
      </c>
      <c r="L2" s="5">
        <f>'[1]Forsendur'!C2</f>
        <v>40269</v>
      </c>
    </row>
    <row r="3" spans="6:10" ht="18.75" customHeight="1" thickTop="1">
      <c r="F3" s="6">
        <f>IF(AND('[1]Forsendur'!D4&gt;0,'[1]Forsendur'!D5=""),"&gt;&gt;&gt; Ath  Ath &lt;&lt;&lt;","")</f>
      </c>
      <c r="J3" t="str">
        <f>IF('[1]Forsendur'!D4&gt;0,"     Reiknað eftir vísitölu næsta mánaðar","     Reiknað eftir vísitöluspá.")</f>
        <v>     Reiknað eftir vísitölu næsta mánaðar</v>
      </c>
    </row>
    <row r="4" spans="4:12" ht="15" customHeight="1">
      <c r="D4" s="6">
        <f>IF(AND('[1]Forsendur'!D4&gt;0,'[1]Forsendur'!D5=""),"&gt;&gt;&gt; Það vantar dags vísitölu í  forsendur &lt;&lt;&lt;","")</f>
      </c>
      <c r="J4" s="7">
        <f>IF('[1]Forsendur'!D4&gt;0,"","      Áætluð birting vísitölu er")</f>
      </c>
      <c r="L4" s="8">
        <f>IF('[1]Forsendur'!D4&gt;0,"",'[1]Forsendur'!D8)</f>
      </c>
    </row>
    <row r="5" ht="3.75" customHeight="1"/>
    <row r="6" spans="2:14" ht="15" customHeight="1">
      <c r="B6" s="9" t="s">
        <v>2</v>
      </c>
      <c r="D6" s="10">
        <v>32827</v>
      </c>
      <c r="E6" s="10">
        <v>33100</v>
      </c>
      <c r="F6" s="10">
        <v>33192</v>
      </c>
      <c r="G6" s="10">
        <v>33253</v>
      </c>
      <c r="H6" s="10">
        <v>33373</v>
      </c>
      <c r="I6" s="10">
        <v>33526</v>
      </c>
      <c r="J6" s="10">
        <v>33618</v>
      </c>
      <c r="K6" s="10">
        <v>33709</v>
      </c>
      <c r="L6" s="10">
        <v>33831</v>
      </c>
      <c r="M6" s="10">
        <v>33953</v>
      </c>
      <c r="N6" s="10">
        <v>34074</v>
      </c>
    </row>
    <row r="7" spans="2:14" ht="15.75" customHeight="1">
      <c r="B7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  <c r="N7" s="12" t="s">
        <v>14</v>
      </c>
    </row>
    <row r="8" spans="4:14" ht="4.5" customHeight="1">
      <c r="D8" s="11"/>
      <c r="E8" s="11"/>
      <c r="F8" s="11"/>
      <c r="G8" s="11"/>
      <c r="H8" s="11"/>
      <c r="I8" s="11"/>
      <c r="J8" s="11"/>
      <c r="K8" s="11"/>
      <c r="L8" s="11"/>
      <c r="M8" s="11"/>
      <c r="N8" s="7"/>
    </row>
    <row r="9" spans="2:14" ht="10.5" customHeight="1">
      <c r="B9" s="13" t="s">
        <v>15</v>
      </c>
      <c r="C9" s="11">
        <f>'[1]Forsendur'!C3</f>
        <v>7126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</row>
    <row r="10" spans="2:14" ht="10.5" customHeight="1">
      <c r="B10" s="13"/>
      <c r="C10" s="14">
        <f>'[1]Forsendur'!C4</f>
        <v>360.9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2:14" ht="10.5" customHeight="1">
      <c r="B11" s="13" t="s">
        <v>16</v>
      </c>
      <c r="C11" s="13"/>
      <c r="D11" s="11">
        <v>2693</v>
      </c>
      <c r="E11" s="11">
        <v>2925</v>
      </c>
      <c r="F11" s="11">
        <v>2938</v>
      </c>
      <c r="G11" s="11">
        <v>2969</v>
      </c>
      <c r="H11" s="11">
        <v>3070</v>
      </c>
      <c r="I11" s="11">
        <v>3194</v>
      </c>
      <c r="J11" s="11">
        <v>3196</v>
      </c>
      <c r="K11" s="11">
        <v>3200</v>
      </c>
      <c r="L11" s="11">
        <v>3234</v>
      </c>
      <c r="M11" s="11">
        <v>3239</v>
      </c>
      <c r="N11" s="12">
        <v>3278</v>
      </c>
    </row>
    <row r="12" spans="1:14" ht="10.5" customHeight="1">
      <c r="A12" s="15" t="s">
        <v>17</v>
      </c>
      <c r="B12" s="13" t="s">
        <v>18</v>
      </c>
      <c r="C12" s="13"/>
      <c r="D12" s="11">
        <v>5.75</v>
      </c>
      <c r="E12" s="11">
        <v>5.75</v>
      </c>
      <c r="F12" s="11">
        <v>6</v>
      </c>
      <c r="G12" s="11">
        <v>6</v>
      </c>
      <c r="H12" s="11">
        <v>6</v>
      </c>
      <c r="I12" s="11">
        <v>6</v>
      </c>
      <c r="J12" s="11">
        <v>6</v>
      </c>
      <c r="K12" s="11">
        <v>6</v>
      </c>
      <c r="L12" s="11">
        <v>6</v>
      </c>
      <c r="M12" s="11">
        <v>6</v>
      </c>
      <c r="N12" s="12">
        <v>6</v>
      </c>
    </row>
    <row r="13" spans="1:14" ht="10.5" customHeight="1">
      <c r="A13" s="15" t="s">
        <v>19</v>
      </c>
      <c r="B13" s="13" t="s">
        <v>20</v>
      </c>
      <c r="C13" s="16">
        <f>'[1]Forsendur'!C7</f>
        <v>0.0055</v>
      </c>
      <c r="D13" s="17"/>
      <c r="N13" s="18"/>
    </row>
    <row r="14" spans="1:14" ht="10.5" customHeight="1">
      <c r="A14" s="19">
        <f>IF(DAY('[1]Forsendur'!D5)&lt;1,32,DAY('[1]Forsendur'!D5))</f>
        <v>24</v>
      </c>
      <c r="B14" s="13" t="str">
        <f>IF(C14&lt;0,"Lækkun vísitölu","Hækkun vísitölu")</f>
        <v>Hækkun vísitölu</v>
      </c>
      <c r="C14" s="16">
        <f>IF(AND('[1]Forsendur'!D3&gt;0,'[1]Forsendur'!D4&gt;0),ROUND('[1]Forsendur'!D4/'[1]Forsendur'!C4-1,4),0)</f>
        <v>0.0055</v>
      </c>
      <c r="N14" s="20"/>
    </row>
    <row r="15" spans="1:14" ht="3.75" customHeight="1">
      <c r="A15" s="15"/>
      <c r="N15" s="7"/>
    </row>
    <row r="16" spans="1:14" ht="10.5" customHeight="1">
      <c r="A16" s="21">
        <f>IF(Dags_visit_naest&gt;C16,verdbspa,Verdb_raun)</f>
        <v>0.0055</v>
      </c>
      <c r="B16" s="22" t="s">
        <v>21</v>
      </c>
      <c r="C16" s="23">
        <v>1</v>
      </c>
      <c r="D16" s="24">
        <f aca="true" t="shared" si="0" ref="D16:M25">100000*LVT/D$11*((1+D$12/100)^((DAYS360(D$6,$L$2)+$C16-1)/360)*((1+$A16)^(($C16-15)/30)))/100000</f>
        <v>8.246657106070247</v>
      </c>
      <c r="E16" s="24">
        <f t="shared" si="0"/>
        <v>7.280783850314406</v>
      </c>
      <c r="F16" s="24">
        <f t="shared" si="0"/>
        <v>7.482622321616004</v>
      </c>
      <c r="G16" s="24">
        <f t="shared" si="0"/>
        <v>7.332933977452679</v>
      </c>
      <c r="H16" s="24">
        <f t="shared" si="0"/>
        <v>6.955275041050222</v>
      </c>
      <c r="I16" s="24">
        <f t="shared" si="0"/>
        <v>6.524897018527539</v>
      </c>
      <c r="J16" s="24">
        <f t="shared" si="0"/>
        <v>6.426512202475088</v>
      </c>
      <c r="K16" s="24">
        <f t="shared" si="0"/>
        <v>6.325657339506428</v>
      </c>
      <c r="L16" s="24">
        <f t="shared" si="0"/>
        <v>6.138755508382704</v>
      </c>
      <c r="M16" s="24">
        <f t="shared" si="0"/>
        <v>6.011379084958627</v>
      </c>
      <c r="N16" s="24">
        <f aca="true" t="shared" si="1" ref="N16:N43">100000*LVT/N$11*((1+N$12/100)^((DAYS360(N$6,$L$2)+$C55-1)/360)*((1+$A55)^(($C55-15)/30)))/100000</f>
        <v>5.825602209820923</v>
      </c>
    </row>
    <row r="17" spans="1:14" ht="10.5" customHeight="1">
      <c r="A17" s="21">
        <f aca="true" t="shared" si="2" ref="A17:A43">IF(Dags_visit_naest&gt;C17,verdbspa,Verdb_raun)</f>
        <v>0.0055</v>
      </c>
      <c r="B17" s="25"/>
      <c r="C17" s="23">
        <f aca="true" t="shared" si="3" ref="C17:C43">C16+1</f>
        <v>2</v>
      </c>
      <c r="D17" s="24">
        <f t="shared" si="0"/>
        <v>8.249446019597306</v>
      </c>
      <c r="E17" s="24">
        <f t="shared" si="0"/>
        <v>7.283246117910419</v>
      </c>
      <c r="F17" s="24">
        <f t="shared" si="0"/>
        <v>7.485201944421859</v>
      </c>
      <c r="G17" s="24">
        <f t="shared" si="0"/>
        <v>7.335461995426728</v>
      </c>
      <c r="H17" s="24">
        <f t="shared" si="0"/>
        <v>6.957672861673223</v>
      </c>
      <c r="I17" s="24">
        <f t="shared" si="0"/>
        <v>6.527146466973737</v>
      </c>
      <c r="J17" s="24">
        <f t="shared" si="0"/>
        <v>6.428727732903735</v>
      </c>
      <c r="K17" s="24">
        <f t="shared" si="0"/>
        <v>6.327838100372556</v>
      </c>
      <c r="L17" s="24">
        <f t="shared" si="0"/>
        <v>6.140871835123298</v>
      </c>
      <c r="M17" s="24">
        <f t="shared" si="0"/>
        <v>6.013451498868575</v>
      </c>
      <c r="N17" s="24">
        <f t="shared" si="1"/>
        <v>5.827610577432218</v>
      </c>
    </row>
    <row r="18" spans="1:14" ht="10.5" customHeight="1">
      <c r="A18" s="21">
        <f t="shared" si="2"/>
        <v>0.0055</v>
      </c>
      <c r="B18" s="25"/>
      <c r="C18" s="26">
        <f t="shared" si="3"/>
        <v>3</v>
      </c>
      <c r="D18" s="27">
        <f t="shared" si="0"/>
        <v>8.2522358762991</v>
      </c>
      <c r="E18" s="27">
        <f t="shared" si="0"/>
        <v>7.285709218213713</v>
      </c>
      <c r="F18" s="27">
        <f t="shared" si="0"/>
        <v>7.487782456548803</v>
      </c>
      <c r="G18" s="27">
        <f t="shared" si="0"/>
        <v>7.337990884931176</v>
      </c>
      <c r="H18" s="27">
        <f t="shared" si="0"/>
        <v>6.960071508941281</v>
      </c>
      <c r="I18" s="27">
        <f t="shared" si="0"/>
        <v>6.529396690913909</v>
      </c>
      <c r="J18" s="27">
        <f t="shared" si="0"/>
        <v>6.43094402713317</v>
      </c>
      <c r="K18" s="27">
        <f t="shared" si="0"/>
        <v>6.330019613052721</v>
      </c>
      <c r="L18" s="27">
        <f t="shared" si="0"/>
        <v>6.142988891464355</v>
      </c>
      <c r="M18" s="27">
        <f t="shared" si="0"/>
        <v>6.015524627240106</v>
      </c>
      <c r="N18" s="27">
        <f t="shared" si="1"/>
        <v>5.829619637425231</v>
      </c>
    </row>
    <row r="19" spans="1:14" ht="10.5" customHeight="1">
      <c r="A19" s="21">
        <f t="shared" si="2"/>
        <v>0.0055</v>
      </c>
      <c r="B19" s="25"/>
      <c r="C19" s="23">
        <f t="shared" si="3"/>
        <v>4</v>
      </c>
      <c r="D19" s="24">
        <f t="shared" si="0"/>
        <v>8.255026676494603</v>
      </c>
      <c r="E19" s="24">
        <f t="shared" si="0"/>
        <v>7.288173151505899</v>
      </c>
      <c r="F19" s="24">
        <f t="shared" si="0"/>
        <v>7.490363858303424</v>
      </c>
      <c r="G19" s="24">
        <f t="shared" si="0"/>
        <v>7.340520646266484</v>
      </c>
      <c r="H19" s="24">
        <f t="shared" si="0"/>
        <v>6.962470983139381</v>
      </c>
      <c r="I19" s="24">
        <f t="shared" si="0"/>
        <v>6.531647690615405</v>
      </c>
      <c r="J19" s="24">
        <f t="shared" si="0"/>
        <v>6.4331610854267085</v>
      </c>
      <c r="K19" s="24">
        <f t="shared" si="0"/>
        <v>6.332201877806102</v>
      </c>
      <c r="L19" s="24">
        <f t="shared" si="0"/>
        <v>6.145106677657409</v>
      </c>
      <c r="M19" s="24">
        <f t="shared" si="0"/>
        <v>6.017598470319527</v>
      </c>
      <c r="N19" s="24">
        <f t="shared" si="1"/>
        <v>5.8316293900386595</v>
      </c>
    </row>
    <row r="20" spans="1:14" ht="10.5" customHeight="1">
      <c r="A20" s="21">
        <f t="shared" si="2"/>
        <v>0.0055</v>
      </c>
      <c r="B20" s="25"/>
      <c r="C20" s="23">
        <f t="shared" si="3"/>
        <v>5</v>
      </c>
      <c r="D20" s="24">
        <f t="shared" si="0"/>
        <v>8.257818420502893</v>
      </c>
      <c r="E20" s="24">
        <f t="shared" si="0"/>
        <v>7.290637918068682</v>
      </c>
      <c r="F20" s="24">
        <f t="shared" si="0"/>
        <v>7.492946149992427</v>
      </c>
      <c r="G20" s="24">
        <f t="shared" si="0"/>
        <v>7.343051279733213</v>
      </c>
      <c r="H20" s="24">
        <f t="shared" si="0"/>
        <v>6.964871284552609</v>
      </c>
      <c r="I20" s="24">
        <f t="shared" si="0"/>
        <v>6.533899466345667</v>
      </c>
      <c r="J20" s="24">
        <f t="shared" si="0"/>
        <v>6.435378908047768</v>
      </c>
      <c r="K20" s="24">
        <f t="shared" si="0"/>
        <v>6.3343848948919845</v>
      </c>
      <c r="L20" s="24">
        <f t="shared" si="0"/>
        <v>6.1472251939540685</v>
      </c>
      <c r="M20" s="24">
        <f t="shared" si="0"/>
        <v>6.019673028353237</v>
      </c>
      <c r="N20" s="24">
        <f t="shared" si="1"/>
        <v>5.833639835511283</v>
      </c>
    </row>
    <row r="21" spans="1:14" s="32" customFormat="1" ht="10.5" customHeight="1">
      <c r="A21" s="28">
        <f t="shared" si="2"/>
        <v>0.0055</v>
      </c>
      <c r="B21" s="29"/>
      <c r="C21" s="30">
        <f t="shared" si="3"/>
        <v>6</v>
      </c>
      <c r="D21" s="31">
        <f t="shared" si="0"/>
        <v>8.260611108643154</v>
      </c>
      <c r="E21" s="31">
        <f t="shared" si="0"/>
        <v>7.2931035181838615</v>
      </c>
      <c r="F21" s="31">
        <f t="shared" si="0"/>
        <v>7.495529331922607</v>
      </c>
      <c r="G21" s="31">
        <f t="shared" si="0"/>
        <v>7.3455827856320255</v>
      </c>
      <c r="H21" s="31">
        <f t="shared" si="0"/>
        <v>6.967272413466141</v>
      </c>
      <c r="I21" s="31">
        <f t="shared" si="0"/>
        <v>6.53615201837223</v>
      </c>
      <c r="J21" s="31">
        <f t="shared" si="0"/>
        <v>6.437597495259843</v>
      </c>
      <c r="K21" s="31">
        <f t="shared" si="0"/>
        <v>6.336568664569724</v>
      </c>
      <c r="L21" s="31">
        <f t="shared" si="0"/>
        <v>6.149344440606039</v>
      </c>
      <c r="M21" s="31">
        <f t="shared" si="0"/>
        <v>6.021748301587713</v>
      </c>
      <c r="N21" s="31">
        <f t="shared" si="1"/>
        <v>5.835650974081965</v>
      </c>
    </row>
    <row r="22" spans="1:14" ht="10.5" customHeight="1">
      <c r="A22" s="21">
        <f t="shared" si="2"/>
        <v>0.0055</v>
      </c>
      <c r="B22" s="25"/>
      <c r="C22" s="23">
        <f t="shared" si="3"/>
        <v>7</v>
      </c>
      <c r="D22" s="24">
        <f t="shared" si="0"/>
        <v>8.263404741234678</v>
      </c>
      <c r="E22" s="24">
        <f t="shared" si="0"/>
        <v>7.295569952133336</v>
      </c>
      <c r="F22" s="24">
        <f t="shared" si="0"/>
        <v>7.498113404400878</v>
      </c>
      <c r="G22" s="24">
        <f t="shared" si="0"/>
        <v>7.348115164263695</v>
      </c>
      <c r="H22" s="24">
        <f t="shared" si="0"/>
        <v>6.96967437016526</v>
      </c>
      <c r="I22" s="24">
        <f t="shared" si="0"/>
        <v>6.538405346962717</v>
      </c>
      <c r="J22" s="24">
        <f t="shared" si="0"/>
        <v>6.439816847326525</v>
      </c>
      <c r="K22" s="24">
        <f t="shared" si="0"/>
        <v>6.338753187098781</v>
      </c>
      <c r="L22" s="24">
        <f t="shared" si="0"/>
        <v>6.151464417865112</v>
      </c>
      <c r="M22" s="24">
        <f t="shared" si="0"/>
        <v>6.023824290269516</v>
      </c>
      <c r="N22" s="24">
        <f t="shared" si="1"/>
        <v>5.837662805989644</v>
      </c>
    </row>
    <row r="23" spans="1:14" ht="10.5" customHeight="1">
      <c r="A23" s="21">
        <f t="shared" si="2"/>
        <v>0.0055</v>
      </c>
      <c r="B23" s="25"/>
      <c r="C23" s="23">
        <f t="shared" si="3"/>
        <v>8</v>
      </c>
      <c r="D23" s="24">
        <f t="shared" si="0"/>
        <v>8.266199318596874</v>
      </c>
      <c r="E23" s="24">
        <f t="shared" si="0"/>
        <v>7.298037220199099</v>
      </c>
      <c r="F23" s="24">
        <f t="shared" si="0"/>
        <v>7.500698367734255</v>
      </c>
      <c r="G23" s="24">
        <f t="shared" si="0"/>
        <v>7.350648415929095</v>
      </c>
      <c r="H23" s="24">
        <f t="shared" si="0"/>
        <v>6.972077154935344</v>
      </c>
      <c r="I23" s="24">
        <f t="shared" si="0"/>
        <v>6.540659452384856</v>
      </c>
      <c r="J23" s="24">
        <f t="shared" si="0"/>
        <v>6.442036964511501</v>
      </c>
      <c r="K23" s="24">
        <f t="shared" si="0"/>
        <v>6.340938462738698</v>
      </c>
      <c r="L23" s="24">
        <f t="shared" si="0"/>
        <v>6.1535851259831595</v>
      </c>
      <c r="M23" s="24">
        <f t="shared" si="0"/>
        <v>6.025900994645304</v>
      </c>
      <c r="N23" s="24">
        <f t="shared" si="1"/>
        <v>5.839675331473354</v>
      </c>
    </row>
    <row r="24" spans="1:14" s="33" customFormat="1" ht="10.5" customHeight="1">
      <c r="A24" s="21">
        <f t="shared" si="2"/>
        <v>0.0055</v>
      </c>
      <c r="B24" s="25"/>
      <c r="C24" s="30">
        <f t="shared" si="3"/>
        <v>9</v>
      </c>
      <c r="D24" s="27">
        <f t="shared" si="0"/>
        <v>8.268994841049237</v>
      </c>
      <c r="E24" s="27">
        <f t="shared" si="0"/>
        <v>7.300505322663236</v>
      </c>
      <c r="F24" s="27">
        <f t="shared" si="0"/>
        <v>7.5032842222298575</v>
      </c>
      <c r="G24" s="27">
        <f t="shared" si="0"/>
        <v>7.353182540929202</v>
      </c>
      <c r="H24" s="27">
        <f t="shared" si="0"/>
        <v>6.974480768061868</v>
      </c>
      <c r="I24" s="27">
        <f t="shared" si="0"/>
        <v>6.54291433490645</v>
      </c>
      <c r="J24" s="27">
        <f t="shared" si="0"/>
        <v>6.444257847078542</v>
      </c>
      <c r="K24" s="27">
        <f t="shared" si="0"/>
        <v>6.343124491749112</v>
      </c>
      <c r="L24" s="27">
        <f t="shared" si="0"/>
        <v>6.155706565212145</v>
      </c>
      <c r="M24" s="27">
        <f t="shared" si="0"/>
        <v>6.0279784149618</v>
      </c>
      <c r="N24" s="27">
        <f t="shared" si="1"/>
        <v>5.8416885507722025</v>
      </c>
    </row>
    <row r="25" spans="1:14" s="32" customFormat="1" ht="10.5" customHeight="1">
      <c r="A25" s="21">
        <f t="shared" si="2"/>
        <v>0.0055</v>
      </c>
      <c r="B25" s="25"/>
      <c r="C25" s="34">
        <f t="shared" si="3"/>
        <v>10</v>
      </c>
      <c r="D25" s="24">
        <f t="shared" si="0"/>
        <v>8.271791308911396</v>
      </c>
      <c r="E25" s="24">
        <f t="shared" si="0"/>
        <v>7.302974259807927</v>
      </c>
      <c r="F25" s="24">
        <f t="shared" si="0"/>
        <v>7.505870968194915</v>
      </c>
      <c r="G25" s="24">
        <f t="shared" si="0"/>
        <v>7.355717539565094</v>
      </c>
      <c r="H25" s="24">
        <f t="shared" si="0"/>
        <v>6.976885209830407</v>
      </c>
      <c r="I25" s="24">
        <f t="shared" si="0"/>
        <v>6.545169994795407</v>
      </c>
      <c r="J25" s="24">
        <f t="shared" si="0"/>
        <v>6.44647949529151</v>
      </c>
      <c r="K25" s="24">
        <f t="shared" si="0"/>
        <v>6.345311274389741</v>
      </c>
      <c r="L25" s="24">
        <f t="shared" si="0"/>
        <v>6.1578287358041175</v>
      </c>
      <c r="M25" s="24">
        <f t="shared" si="0"/>
        <v>6.030056551465835</v>
      </c>
      <c r="N25" s="24">
        <f t="shared" si="1"/>
        <v>5.8437024641253785</v>
      </c>
    </row>
    <row r="26" spans="1:14" s="36" customFormat="1" ht="10.5" customHeight="1">
      <c r="A26" s="21">
        <f t="shared" si="2"/>
        <v>0.0055</v>
      </c>
      <c r="B26" s="35"/>
      <c r="C26" s="34">
        <f t="shared" si="3"/>
        <v>11</v>
      </c>
      <c r="D26" s="24">
        <f aca="true" t="shared" si="4" ref="D26:M35">100000*LVT/D$11*((1+D$12/100)^((DAYS360(D$6,$L$2)+$C26-1)/360)*((1+$A26)^(($C26-15)/30)))/100000</f>
        <v>8.27458872250307</v>
      </c>
      <c r="E26" s="24">
        <f t="shared" si="4"/>
        <v>7.305444031915455</v>
      </c>
      <c r="F26" s="24">
        <f t="shared" si="4"/>
        <v>7.508458605936755</v>
      </c>
      <c r="G26" s="24">
        <f t="shared" si="4"/>
        <v>7.35825341213796</v>
      </c>
      <c r="H26" s="24">
        <f t="shared" si="4"/>
        <v>6.9792904805266325</v>
      </c>
      <c r="I26" s="24">
        <f t="shared" si="4"/>
        <v>6.547426432319721</v>
      </c>
      <c r="J26" s="24">
        <f t="shared" si="4"/>
        <v>6.448701909414361</v>
      </c>
      <c r="K26" s="24">
        <f t="shared" si="4"/>
        <v>6.3474988109204</v>
      </c>
      <c r="L26" s="24">
        <f t="shared" si="4"/>
        <v>6.159951638011214</v>
      </c>
      <c r="M26" s="24">
        <f t="shared" si="4"/>
        <v>6.032135404404305</v>
      </c>
      <c r="N26" s="24">
        <f t="shared" si="1"/>
        <v>5.845717071772156</v>
      </c>
    </row>
    <row r="27" spans="1:14" s="36" customFormat="1" ht="10.5" customHeight="1">
      <c r="A27" s="37">
        <f t="shared" si="2"/>
        <v>0.0055</v>
      </c>
      <c r="B27" s="35"/>
      <c r="C27" s="30">
        <f t="shared" si="3"/>
        <v>12</v>
      </c>
      <c r="D27" s="27">
        <f t="shared" si="4"/>
        <v>8.2773870821441</v>
      </c>
      <c r="E27" s="27">
        <f t="shared" si="4"/>
        <v>7.307914639268198</v>
      </c>
      <c r="F27" s="27">
        <f t="shared" si="4"/>
        <v>7.511047135762826</v>
      </c>
      <c r="G27" s="27">
        <f t="shared" si="4"/>
        <v>7.360790158949086</v>
      </c>
      <c r="H27" s="27">
        <f t="shared" si="4"/>
        <v>6.981696580436322</v>
      </c>
      <c r="I27" s="27">
        <f t="shared" si="4"/>
        <v>6.549683647747487</v>
      </c>
      <c r="J27" s="27">
        <f t="shared" si="4"/>
        <v>6.450925089711148</v>
      </c>
      <c r="K27" s="27">
        <f t="shared" si="4"/>
        <v>6.349687101600995</v>
      </c>
      <c r="L27" s="27">
        <f t="shared" si="4"/>
        <v>6.16207527208566</v>
      </c>
      <c r="M27" s="27">
        <f t="shared" si="4"/>
        <v>6.034214974024205</v>
      </c>
      <c r="N27" s="27">
        <f t="shared" si="1"/>
        <v>5.847732373951899</v>
      </c>
    </row>
    <row r="28" spans="1:14" s="36" customFormat="1" ht="10.5" customHeight="1">
      <c r="A28" s="37">
        <f t="shared" si="2"/>
        <v>0.0055</v>
      </c>
      <c r="B28" s="35"/>
      <c r="C28" s="34">
        <f t="shared" si="3"/>
        <v>13</v>
      </c>
      <c r="D28" s="24">
        <f t="shared" si="4"/>
        <v>8.280186388154423</v>
      </c>
      <c r="E28" s="24">
        <f t="shared" si="4"/>
        <v>7.310386082148612</v>
      </c>
      <c r="F28" s="24">
        <f t="shared" si="4"/>
        <v>7.513636557980661</v>
      </c>
      <c r="G28" s="24">
        <f t="shared" si="4"/>
        <v>7.363327780299863</v>
      </c>
      <c r="H28" s="24">
        <f t="shared" si="4"/>
        <v>6.984103509845337</v>
      </c>
      <c r="I28" s="24">
        <f t="shared" si="4"/>
        <v>6.551941641346876</v>
      </c>
      <c r="J28" s="24">
        <f t="shared" si="4"/>
        <v>6.453149036445997</v>
      </c>
      <c r="K28" s="24">
        <f t="shared" si="4"/>
        <v>6.351876146691511</v>
      </c>
      <c r="L28" s="24">
        <f t="shared" si="4"/>
        <v>6.164199638279762</v>
      </c>
      <c r="M28" s="24">
        <f t="shared" si="4"/>
        <v>6.036295260572607</v>
      </c>
      <c r="N28" s="24">
        <f t="shared" si="1"/>
        <v>5.849748370904038</v>
      </c>
    </row>
    <row r="29" spans="1:14" s="36" customFormat="1" ht="10.5" customHeight="1">
      <c r="A29" s="38">
        <f t="shared" si="2"/>
        <v>0.0055</v>
      </c>
      <c r="B29" s="35"/>
      <c r="C29" s="34">
        <f t="shared" si="3"/>
        <v>14</v>
      </c>
      <c r="D29" s="39">
        <f t="shared" si="4"/>
        <v>8.282986640854087</v>
      </c>
      <c r="E29" s="39">
        <f t="shared" si="4"/>
        <v>7.312858360839271</v>
      </c>
      <c r="F29" s="39">
        <f t="shared" si="4"/>
        <v>7.516226872897918</v>
      </c>
      <c r="G29" s="39">
        <f t="shared" si="4"/>
        <v>7.3658662764917935</v>
      </c>
      <c r="H29" s="39">
        <f t="shared" si="4"/>
        <v>6.986511269039651</v>
      </c>
      <c r="I29" s="39">
        <f t="shared" si="4"/>
        <v>6.5542004133861695</v>
      </c>
      <c r="J29" s="39">
        <f t="shared" si="4"/>
        <v>6.455373749883147</v>
      </c>
      <c r="K29" s="39">
        <f t="shared" si="4"/>
        <v>6.354065946452039</v>
      </c>
      <c r="L29" s="39">
        <f t="shared" si="4"/>
        <v>6.166324736845918</v>
      </c>
      <c r="M29" s="39">
        <f t="shared" si="4"/>
        <v>6.03837626429667</v>
      </c>
      <c r="N29" s="39">
        <f t="shared" si="1"/>
        <v>5.8517650628680995</v>
      </c>
    </row>
    <row r="30" spans="1:14" s="36" customFormat="1" ht="10.5" customHeight="1">
      <c r="A30" s="38">
        <f t="shared" si="2"/>
        <v>0.0055</v>
      </c>
      <c r="B30" s="35"/>
      <c r="C30" s="30">
        <f t="shared" si="3"/>
        <v>15</v>
      </c>
      <c r="D30" s="31">
        <f t="shared" si="4"/>
        <v>8.285787840563254</v>
      </c>
      <c r="E30" s="31">
        <f>100000*LVT/E$11*((1+E$12/100)^((DAYS360(E$6,$L$2)+$C30-1)/360)*((1+$A30)^(($C30-15)/30)))/100000</f>
        <v>7.315331475622836</v>
      </c>
      <c r="F30" s="31">
        <f>100000*LVT/F$11*((1+F$12/100)^((DAYS360(F$6,$L$2)+$C30-1)/360)*((1+$A30)^(($C30-15)/30)))/100000</f>
        <v>7.518818080822352</v>
      </c>
      <c r="G30" s="31">
        <f t="shared" si="4"/>
        <v>7.368405647826467</v>
      </c>
      <c r="H30" s="31">
        <f t="shared" si="4"/>
        <v>6.988919858305334</v>
      </c>
      <c r="I30" s="31">
        <f t="shared" si="4"/>
        <v>6.5564599641337304</v>
      </c>
      <c r="J30" s="31">
        <f t="shared" si="4"/>
        <v>6.45759923028691</v>
      </c>
      <c r="K30" s="31">
        <f t="shared" si="4"/>
        <v>6.3562565011427425</v>
      </c>
      <c r="L30" s="31">
        <f>100000*LVT/L$11*((1+L$12/100)^((DAYS360(L$6,$L$2)+$C30-1)/360)*((1+$A30)^(($C30-15)/30)))/100000</f>
        <v>6.168450568036614</v>
      </c>
      <c r="M30" s="31">
        <f t="shared" si="4"/>
        <v>6.040457985443643</v>
      </c>
      <c r="N30" s="31">
        <f t="shared" si="1"/>
        <v>5.853782450083684</v>
      </c>
    </row>
    <row r="31" spans="1:14" s="36" customFormat="1" ht="10.5" customHeight="1">
      <c r="A31" s="38">
        <f t="shared" si="2"/>
        <v>0.0055</v>
      </c>
      <c r="B31" s="40"/>
      <c r="C31" s="34">
        <f t="shared" si="3"/>
        <v>16</v>
      </c>
      <c r="D31" s="24">
        <f t="shared" si="4"/>
        <v>8.288589987602183</v>
      </c>
      <c r="E31" s="24">
        <f t="shared" si="4"/>
        <v>7.317805426782057</v>
      </c>
      <c r="F31" s="24">
        <f t="shared" si="4"/>
        <v>7.521410182061824</v>
      </c>
      <c r="G31" s="24">
        <f t="shared" si="4"/>
        <v>7.370945894605597</v>
      </c>
      <c r="H31" s="24">
        <f t="shared" si="4"/>
        <v>6.991329277928543</v>
      </c>
      <c r="I31" s="24">
        <f t="shared" si="4"/>
        <v>6.558720293858015</v>
      </c>
      <c r="J31" s="24">
        <f t="shared" si="4"/>
        <v>6.4598254779217</v>
      </c>
      <c r="K31" s="24">
        <f t="shared" si="4"/>
        <v>6.358447811023884</v>
      </c>
      <c r="L31" s="24">
        <f t="shared" si="4"/>
        <v>6.170577132104416</v>
      </c>
      <c r="M31" s="24">
        <f t="shared" si="4"/>
        <v>6.042540424260856</v>
      </c>
      <c r="N31" s="24">
        <f t="shared" si="1"/>
        <v>5.8558005327904805</v>
      </c>
    </row>
    <row r="32" spans="1:14" s="36" customFormat="1" ht="10.5" customHeight="1">
      <c r="A32" s="38">
        <f t="shared" si="2"/>
        <v>0.0055</v>
      </c>
      <c r="B32" s="40"/>
      <c r="C32" s="34">
        <f t="shared" si="3"/>
        <v>17</v>
      </c>
      <c r="D32" s="24">
        <f t="shared" si="4"/>
        <v>8.291393082291261</v>
      </c>
      <c r="E32" s="24">
        <f t="shared" si="4"/>
        <v>7.320280214599789</v>
      </c>
      <c r="F32" s="24">
        <f t="shared" si="4"/>
        <v>7.524003176924306</v>
      </c>
      <c r="G32" s="24">
        <f t="shared" si="4"/>
        <v>7.373487017130989</v>
      </c>
      <c r="H32" s="24">
        <f t="shared" si="4"/>
        <v>6.993739528195552</v>
      </c>
      <c r="I32" s="24">
        <f t="shared" si="4"/>
        <v>6.56098140282758</v>
      </c>
      <c r="J32" s="24">
        <f t="shared" si="4"/>
        <v>6.46205249305202</v>
      </c>
      <c r="K32" s="24">
        <f t="shared" si="4"/>
        <v>6.360639876355819</v>
      </c>
      <c r="L32" s="24">
        <f t="shared" si="4"/>
        <v>6.17270442930199</v>
      </c>
      <c r="M32" s="24">
        <f t="shared" si="4"/>
        <v>6.044623580995721</v>
      </c>
      <c r="N32" s="24">
        <f t="shared" si="1"/>
        <v>5.857819311228262</v>
      </c>
    </row>
    <row r="33" spans="1:14" s="36" customFormat="1" ht="10.5" customHeight="1">
      <c r="A33" s="38">
        <f t="shared" si="2"/>
        <v>0.0055</v>
      </c>
      <c r="B33" s="40"/>
      <c r="C33" s="30">
        <f t="shared" si="3"/>
        <v>18</v>
      </c>
      <c r="D33" s="27">
        <f t="shared" si="4"/>
        <v>8.294197124950964</v>
      </c>
      <c r="E33" s="27">
        <f t="shared" si="4"/>
        <v>7.3227558393589804</v>
      </c>
      <c r="F33" s="27">
        <f t="shared" si="4"/>
        <v>7.526597065717871</v>
      </c>
      <c r="G33" s="27">
        <f t="shared" si="4"/>
        <v>7.376029015704554</v>
      </c>
      <c r="H33" s="27">
        <f t="shared" si="4"/>
        <v>6.996150609392719</v>
      </c>
      <c r="I33" s="27">
        <f t="shared" si="4"/>
        <v>6.563243291311064</v>
      </c>
      <c r="J33" s="27">
        <f t="shared" si="4"/>
        <v>6.464280275942458</v>
      </c>
      <c r="K33" s="27">
        <f t="shared" si="4"/>
        <v>6.362832697398981</v>
      </c>
      <c r="L33" s="27">
        <f t="shared" si="4"/>
        <v>6.174832459882077</v>
      </c>
      <c r="M33" s="27">
        <f t="shared" si="4"/>
        <v>6.046707455895739</v>
      </c>
      <c r="N33" s="27">
        <f t="shared" si="1"/>
        <v>5.8598387856368745</v>
      </c>
    </row>
    <row r="34" spans="1:14" s="36" customFormat="1" ht="10.5" customHeight="1">
      <c r="A34" s="38">
        <f t="shared" si="2"/>
        <v>0.0055</v>
      </c>
      <c r="B34" s="40"/>
      <c r="C34" s="34">
        <f t="shared" si="3"/>
        <v>19</v>
      </c>
      <c r="D34" s="24">
        <f t="shared" si="4"/>
        <v>8.297002115901883</v>
      </c>
      <c r="E34" s="24">
        <f t="shared" si="4"/>
        <v>7.325232301342673</v>
      </c>
      <c r="F34" s="24">
        <f t="shared" si="4"/>
        <v>7.5291918487507035</v>
      </c>
      <c r="G34" s="24">
        <f t="shared" si="4"/>
        <v>7.37857189062831</v>
      </c>
      <c r="H34" s="24">
        <f t="shared" si="4"/>
        <v>6.998562521806504</v>
      </c>
      <c r="I34" s="24">
        <f t="shared" si="4"/>
        <v>6.56550595957721</v>
      </c>
      <c r="J34" s="24">
        <f t="shared" si="4"/>
        <v>6.466508826857702</v>
      </c>
      <c r="K34" s="24">
        <f t="shared" si="4"/>
        <v>6.365026274413905</v>
      </c>
      <c r="L34" s="24">
        <f t="shared" si="4"/>
        <v>6.17696122409751</v>
      </c>
      <c r="M34" s="24">
        <f t="shared" si="4"/>
        <v>6.0487920492085046</v>
      </c>
      <c r="N34" s="24">
        <f t="shared" si="1"/>
        <v>5.86185895625626</v>
      </c>
    </row>
    <row r="35" spans="1:14" s="36" customFormat="1" ht="10.5" customHeight="1">
      <c r="A35" s="38">
        <f t="shared" si="2"/>
        <v>0.0055</v>
      </c>
      <c r="B35" s="40"/>
      <c r="C35" s="34">
        <f t="shared" si="3"/>
        <v>20</v>
      </c>
      <c r="D35" s="24">
        <f t="shared" si="4"/>
        <v>8.299808055464716</v>
      </c>
      <c r="E35" s="24">
        <f t="shared" si="4"/>
        <v>7.327709600834005</v>
      </c>
      <c r="F35" s="24">
        <f t="shared" si="4"/>
        <v>7.5317875263310885</v>
      </c>
      <c r="G35" s="24">
        <f t="shared" si="4"/>
        <v>7.381115642204375</v>
      </c>
      <c r="H35" s="24">
        <f t="shared" si="4"/>
        <v>7.0009752657234765</v>
      </c>
      <c r="I35" s="24">
        <f t="shared" si="4"/>
        <v>6.5677694078948345</v>
      </c>
      <c r="J35" s="24">
        <f t="shared" si="4"/>
        <v>6.4687381460625275</v>
      </c>
      <c r="K35" s="24">
        <f t="shared" si="4"/>
        <v>6.36722060766121</v>
      </c>
      <c r="L35" s="24">
        <f t="shared" si="4"/>
        <v>6.179090722201207</v>
      </c>
      <c r="M35" s="24">
        <f t="shared" si="4"/>
        <v>6.050877361181679</v>
      </c>
      <c r="N35" s="24">
        <f t="shared" si="1"/>
        <v>5.863879823326427</v>
      </c>
    </row>
    <row r="36" spans="1:14" s="36" customFormat="1" ht="10.5" customHeight="1">
      <c r="A36" s="38">
        <f t="shared" si="2"/>
        <v>0.0055</v>
      </c>
      <c r="B36" s="40"/>
      <c r="C36" s="30">
        <f t="shared" si="3"/>
        <v>21</v>
      </c>
      <c r="D36" s="27">
        <f aca="true" t="shared" si="5" ref="D36:M43">100000*LVT/D$11*((1+D$12/100)^((DAYS360(D$6,$L$2)+$C36-1)/360)*((1+$A36)^(($C36-15)/30)))/100000</f>
        <v>8.302614943960277</v>
      </c>
      <c r="E36" s="27">
        <f t="shared" si="5"/>
        <v>7.330187738116209</v>
      </c>
      <c r="F36" s="27">
        <f t="shared" si="5"/>
        <v>7.534384098767418</v>
      </c>
      <c r="G36" s="27">
        <f t="shared" si="5"/>
        <v>7.383660270734973</v>
      </c>
      <c r="H36" s="27">
        <f t="shared" si="5"/>
        <v>7.003388841430286</v>
      </c>
      <c r="I36" s="27">
        <f t="shared" si="5"/>
        <v>6.57003363653287</v>
      </c>
      <c r="J36" s="27">
        <f t="shared" si="5"/>
        <v>6.4709682338217975</v>
      </c>
      <c r="K36" s="27">
        <f t="shared" si="5"/>
        <v>6.369415697401605</v>
      </c>
      <c r="L36" s="27">
        <f t="shared" si="5"/>
        <v>6.181220954446176</v>
      </c>
      <c r="M36" s="27">
        <f t="shared" si="5"/>
        <v>6.052963392063027</v>
      </c>
      <c r="N36" s="27">
        <f t="shared" si="1"/>
        <v>5.865901387087484</v>
      </c>
    </row>
    <row r="37" spans="1:14" s="36" customFormat="1" ht="10.5" customHeight="1">
      <c r="A37" s="38">
        <f t="shared" si="2"/>
        <v>0.0055</v>
      </c>
      <c r="B37" s="40"/>
      <c r="C37" s="34">
        <f t="shared" si="3"/>
        <v>22</v>
      </c>
      <c r="D37" s="24">
        <f t="shared" si="5"/>
        <v>8.30542278170948</v>
      </c>
      <c r="E37" s="24">
        <f t="shared" si="5"/>
        <v>7.332666713472617</v>
      </c>
      <c r="F37" s="24">
        <f t="shared" si="5"/>
        <v>7.536981566368195</v>
      </c>
      <c r="G37" s="24">
        <f t="shared" si="5"/>
        <v>7.386205776522438</v>
      </c>
      <c r="H37" s="24">
        <f t="shared" si="5"/>
        <v>7.005803249213694</v>
      </c>
      <c r="I37" s="24">
        <f t="shared" si="5"/>
        <v>6.572298645760329</v>
      </c>
      <c r="J37" s="24">
        <f t="shared" si="5"/>
        <v>6.473199090400476</v>
      </c>
      <c r="K37" s="24">
        <f t="shared" si="5"/>
        <v>6.371611543895893</v>
      </c>
      <c r="L37" s="24">
        <f t="shared" si="5"/>
        <v>6.183351921085513</v>
      </c>
      <c r="M37" s="24">
        <f t="shared" si="5"/>
        <v>6.0550501421003835</v>
      </c>
      <c r="N37" s="24">
        <f t="shared" si="1"/>
        <v>5.867923647779611</v>
      </c>
    </row>
    <row r="38" spans="1:14" s="36" customFormat="1" ht="10.5" customHeight="1">
      <c r="A38" s="38">
        <f t="shared" si="2"/>
        <v>0.0055</v>
      </c>
      <c r="B38" s="40"/>
      <c r="C38" s="34">
        <f t="shared" si="3"/>
        <v>23</v>
      </c>
      <c r="D38" s="24">
        <f t="shared" si="5"/>
        <v>8.30823156903335</v>
      </c>
      <c r="E38" s="24">
        <f t="shared" si="5"/>
        <v>7.335146527186657</v>
      </c>
      <c r="F38" s="24">
        <f t="shared" si="5"/>
        <v>7.53957992944203</v>
      </c>
      <c r="G38" s="24">
        <f t="shared" si="5"/>
        <v>7.388752159869198</v>
      </c>
      <c r="H38" s="24">
        <f t="shared" si="5"/>
        <v>7.008218489360564</v>
      </c>
      <c r="I38" s="24">
        <f t="shared" si="5"/>
        <v>6.574564435846315</v>
      </c>
      <c r="J38" s="24">
        <f t="shared" si="5"/>
        <v>6.475430716063609</v>
      </c>
      <c r="K38" s="24">
        <f t="shared" si="5"/>
        <v>6.37380814740496</v>
      </c>
      <c r="L38" s="24">
        <f t="shared" si="5"/>
        <v>6.185483622372399</v>
      </c>
      <c r="M38" s="24">
        <f t="shared" si="5"/>
        <v>6.057137611541685</v>
      </c>
      <c r="N38" s="24">
        <f t="shared" si="1"/>
        <v>5.869946605643073</v>
      </c>
    </row>
    <row r="39" spans="1:14" s="36" customFormat="1" ht="10.5" customHeight="1">
      <c r="A39" s="38">
        <f t="shared" si="2"/>
        <v>0.0055</v>
      </c>
      <c r="B39" s="40"/>
      <c r="C39" s="30">
        <f t="shared" si="3"/>
        <v>24</v>
      </c>
      <c r="D39" s="27">
        <f t="shared" si="5"/>
        <v>8.31104130625302</v>
      </c>
      <c r="E39" s="27">
        <f t="shared" si="5"/>
        <v>7.337627179541845</v>
      </c>
      <c r="F39" s="27">
        <f t="shared" si="5"/>
        <v>7.542179188297626</v>
      </c>
      <c r="G39" s="27">
        <f t="shared" si="5"/>
        <v>7.391299421077792</v>
      </c>
      <c r="H39" s="27">
        <f t="shared" si="5"/>
        <v>7.010634562157842</v>
      </c>
      <c r="I39" s="27">
        <f t="shared" si="5"/>
        <v>6.5768310070600275</v>
      </c>
      <c r="J39" s="27">
        <f t="shared" si="5"/>
        <v>6.477663111076333</v>
      </c>
      <c r="K39" s="27">
        <f t="shared" si="5"/>
        <v>6.376005508189787</v>
      </c>
      <c r="L39" s="27">
        <f t="shared" si="5"/>
        <v>6.187616058560101</v>
      </c>
      <c r="M39" s="27">
        <f t="shared" si="5"/>
        <v>6.059225800634938</v>
      </c>
      <c r="N39" s="27">
        <f t="shared" si="1"/>
        <v>5.87197026091822</v>
      </c>
    </row>
    <row r="40" spans="1:14" s="36" customFormat="1" ht="10.5" customHeight="1">
      <c r="A40" s="38">
        <f t="shared" si="2"/>
        <v>0.0055</v>
      </c>
      <c r="B40" s="40"/>
      <c r="C40" s="34">
        <f t="shared" si="3"/>
        <v>25</v>
      </c>
      <c r="D40" s="24">
        <f t="shared" si="5"/>
        <v>8.313851993689738</v>
      </c>
      <c r="E40" s="24">
        <f t="shared" si="5"/>
        <v>7.340108670821803</v>
      </c>
      <c r="F40" s="24">
        <f t="shared" si="5"/>
        <v>7.54477934324381</v>
      </c>
      <c r="G40" s="24">
        <f t="shared" si="5"/>
        <v>7.393847560450863</v>
      </c>
      <c r="H40" s="24">
        <f t="shared" si="5"/>
        <v>7.0130514678925895</v>
      </c>
      <c r="I40" s="24">
        <f t="shared" si="5"/>
        <v>6.579098359670766</v>
      </c>
      <c r="J40" s="24">
        <f t="shared" si="5"/>
        <v>6.479896275703889</v>
      </c>
      <c r="K40" s="24">
        <f t="shared" si="5"/>
        <v>6.3782036265114455</v>
      </c>
      <c r="L40" s="24">
        <f t="shared" si="5"/>
        <v>6.189749229901975</v>
      </c>
      <c r="M40" s="24">
        <f t="shared" si="5"/>
        <v>6.061314709628246</v>
      </c>
      <c r="N40" s="24">
        <f t="shared" si="1"/>
        <v>5.873994613845484</v>
      </c>
    </row>
    <row r="41" spans="1:14" s="36" customFormat="1" ht="10.5" customHeight="1">
      <c r="A41" s="38">
        <f t="shared" si="2"/>
        <v>0.0055</v>
      </c>
      <c r="B41" s="40"/>
      <c r="C41" s="34">
        <f t="shared" si="3"/>
        <v>26</v>
      </c>
      <c r="D41" s="24">
        <f t="shared" si="5"/>
        <v>8.316663631664852</v>
      </c>
      <c r="E41" s="24">
        <f t="shared" si="5"/>
        <v>7.3425910013102484</v>
      </c>
      <c r="F41" s="24">
        <f t="shared" si="5"/>
        <v>7.54738039458951</v>
      </c>
      <c r="G41" s="24">
        <f t="shared" si="5"/>
        <v>7.396396578291154</v>
      </c>
      <c r="H41" s="24">
        <f t="shared" si="5"/>
        <v>7.015469206851961</v>
      </c>
      <c r="I41" s="24">
        <f t="shared" si="5"/>
        <v>6.581366493947911</v>
      </c>
      <c r="J41" s="24">
        <f t="shared" si="5"/>
        <v>6.4821302102115945</v>
      </c>
      <c r="K41" s="24">
        <f t="shared" si="5"/>
        <v>6.380402502631092</v>
      </c>
      <c r="L41" s="24">
        <f t="shared" si="5"/>
        <v>6.191883136651466</v>
      </c>
      <c r="M41" s="24">
        <f t="shared" si="5"/>
        <v>6.06340433876979</v>
      </c>
      <c r="N41" s="24">
        <f t="shared" si="1"/>
        <v>5.876019664665379</v>
      </c>
    </row>
    <row r="42" spans="1:14" s="36" customFormat="1" ht="10.5" customHeight="1">
      <c r="A42" s="38">
        <f t="shared" si="2"/>
        <v>0.0055</v>
      </c>
      <c r="B42" s="40"/>
      <c r="C42" s="30">
        <f t="shared" si="3"/>
        <v>27</v>
      </c>
      <c r="D42" s="27">
        <f t="shared" si="5"/>
        <v>8.319476220499816</v>
      </c>
      <c r="E42" s="27">
        <f t="shared" si="5"/>
        <v>7.345074171290981</v>
      </c>
      <c r="F42" s="27">
        <f t="shared" si="5"/>
        <v>7.549982342643751</v>
      </c>
      <c r="G42" s="27">
        <f t="shared" si="5"/>
        <v>7.398946474901518</v>
      </c>
      <c r="H42" s="27">
        <f t="shared" si="5"/>
        <v>7.017887779323202</v>
      </c>
      <c r="I42" s="27">
        <f t="shared" si="5"/>
        <v>6.58363541016094</v>
      </c>
      <c r="J42" s="27">
        <f t="shared" si="5"/>
        <v>6.484364914864868</v>
      </c>
      <c r="K42" s="27">
        <f t="shared" si="5"/>
        <v>6.382602136809981</v>
      </c>
      <c r="L42" s="27">
        <f t="shared" si="5"/>
        <v>6.194017779062102</v>
      </c>
      <c r="M42" s="27">
        <f t="shared" si="5"/>
        <v>6.065494688307845</v>
      </c>
      <c r="N42" s="27">
        <f t="shared" si="1"/>
        <v>5.878045413618501</v>
      </c>
    </row>
    <row r="43" spans="1:14" s="36" customFormat="1" ht="10.5" customHeight="1">
      <c r="A43" s="38">
        <f t="shared" si="2"/>
        <v>0.0055</v>
      </c>
      <c r="B43" s="40"/>
      <c r="C43" s="34">
        <f t="shared" si="3"/>
        <v>28</v>
      </c>
      <c r="D43" s="24">
        <f t="shared" si="5"/>
        <v>8.322289760516208</v>
      </c>
      <c r="E43" s="24">
        <f t="shared" si="5"/>
        <v>7.347558181047912</v>
      </c>
      <c r="F43" s="24">
        <f t="shared" si="5"/>
        <v>7.552585187715675</v>
      </c>
      <c r="G43" s="24">
        <f t="shared" si="5"/>
        <v>7.401497250584904</v>
      </c>
      <c r="H43" s="24">
        <f t="shared" si="5"/>
        <v>7.020307185593674</v>
      </c>
      <c r="I43" s="24">
        <f t="shared" si="5"/>
        <v>6.585905108579423</v>
      </c>
      <c r="J43" s="24">
        <f t="shared" si="5"/>
        <v>6.48660038992921</v>
      </c>
      <c r="K43" s="24">
        <f t="shared" si="5"/>
        <v>6.384802529309444</v>
      </c>
      <c r="L43" s="24">
        <f t="shared" si="5"/>
        <v>6.196153157387504</v>
      </c>
      <c r="M43" s="24">
        <f t="shared" si="5"/>
        <v>6.06758575849076</v>
      </c>
      <c r="N43" s="24">
        <f t="shared" si="1"/>
        <v>5.880071860945534</v>
      </c>
    </row>
    <row r="44" spans="1:14" s="32" customFormat="1" ht="11.25" customHeight="1">
      <c r="A44" s="41"/>
      <c r="B44" s="42"/>
      <c r="C44" s="3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43"/>
    </row>
    <row r="45" spans="1:19" ht="13.5" customHeight="1">
      <c r="A45" s="41"/>
      <c r="B45" s="9" t="s">
        <v>2</v>
      </c>
      <c r="D45" s="10">
        <v>34196</v>
      </c>
      <c r="E45" s="10">
        <v>34257</v>
      </c>
      <c r="F45" s="10">
        <v>34349</v>
      </c>
      <c r="G45" s="10">
        <v>34469</v>
      </c>
      <c r="H45" s="10">
        <v>34561</v>
      </c>
      <c r="I45" s="10">
        <v>34592</v>
      </c>
      <c r="J45" s="10">
        <v>34714</v>
      </c>
      <c r="K45" s="10">
        <v>34865</v>
      </c>
      <c r="L45" s="10">
        <v>35079</v>
      </c>
      <c r="M45" s="10">
        <v>35779</v>
      </c>
      <c r="N45" s="10">
        <v>36965</v>
      </c>
      <c r="O45" s="44"/>
      <c r="P45" s="44"/>
      <c r="Q45" s="44"/>
      <c r="R45" s="44"/>
      <c r="S45" s="44"/>
    </row>
    <row r="46" spans="1:19" ht="21.75" customHeight="1">
      <c r="A46" s="41"/>
      <c r="B46" t="s">
        <v>3</v>
      </c>
      <c r="D46" s="12" t="s">
        <v>22</v>
      </c>
      <c r="E46" s="12" t="s">
        <v>23</v>
      </c>
      <c r="F46" s="12" t="s">
        <v>24</v>
      </c>
      <c r="G46" s="12" t="s">
        <v>25</v>
      </c>
      <c r="H46" s="12" t="s">
        <v>26</v>
      </c>
      <c r="I46" s="12" t="s">
        <v>27</v>
      </c>
      <c r="J46" s="12" t="s">
        <v>28</v>
      </c>
      <c r="K46" s="12" t="s">
        <v>29</v>
      </c>
      <c r="L46" s="12" t="s">
        <v>30</v>
      </c>
      <c r="M46" s="12" t="s">
        <v>31</v>
      </c>
      <c r="N46" s="12" t="s">
        <v>32</v>
      </c>
      <c r="O46" s="44"/>
      <c r="P46" s="44"/>
      <c r="Q46" s="44"/>
      <c r="R46" s="44"/>
      <c r="S46" s="44"/>
    </row>
    <row r="47" spans="1:13" ht="7.5" customHeight="1">
      <c r="A47" s="41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9" ht="10.5" customHeight="1">
      <c r="A48" s="41"/>
      <c r="B48" s="13" t="s">
        <v>15</v>
      </c>
      <c r="C48" s="13">
        <f>'[1]Forsendur'!C3</f>
        <v>7126</v>
      </c>
      <c r="D48" s="12"/>
      <c r="E48" s="12"/>
      <c r="F48" s="7"/>
      <c r="G48" s="7"/>
      <c r="H48" s="7"/>
      <c r="I48" s="7"/>
      <c r="J48" s="7"/>
      <c r="K48" s="45"/>
      <c r="L48" s="45"/>
      <c r="M48" s="45"/>
      <c r="O48" s="44"/>
      <c r="P48" s="44"/>
      <c r="Q48" s="44"/>
      <c r="R48" s="44"/>
      <c r="S48" s="44"/>
    </row>
    <row r="49" spans="1:19" ht="10.5" customHeight="1">
      <c r="A49" s="41"/>
      <c r="B49" s="13"/>
      <c r="C49" s="46">
        <f>'[1]Forsendur'!C4</f>
        <v>360.9</v>
      </c>
      <c r="D49" s="12"/>
      <c r="E49" s="12"/>
      <c r="F49" s="7"/>
      <c r="G49" s="7"/>
      <c r="H49" s="7"/>
      <c r="I49" s="7"/>
      <c r="J49" s="7"/>
      <c r="K49" s="45"/>
      <c r="L49" s="45"/>
      <c r="M49" s="45"/>
      <c r="O49" s="44"/>
      <c r="P49" s="44"/>
      <c r="Q49" s="44"/>
      <c r="R49" s="44"/>
      <c r="S49" s="44"/>
    </row>
    <row r="50" spans="1:19" ht="10.5" customHeight="1">
      <c r="A50" s="41"/>
      <c r="B50" s="13" t="s">
        <v>16</v>
      </c>
      <c r="C50" s="13"/>
      <c r="D50" s="12">
        <v>3307</v>
      </c>
      <c r="E50" s="12">
        <v>3339</v>
      </c>
      <c r="F50" s="12">
        <v>3343</v>
      </c>
      <c r="G50" s="12">
        <v>3347</v>
      </c>
      <c r="H50" s="12">
        <v>3370</v>
      </c>
      <c r="I50" s="12">
        <v>3373</v>
      </c>
      <c r="J50" s="12">
        <v>3385</v>
      </c>
      <c r="K50" s="47">
        <v>172.1</v>
      </c>
      <c r="L50" s="47">
        <v>174.2</v>
      </c>
      <c r="M50" s="47">
        <v>181.7</v>
      </c>
      <c r="N50" s="47">
        <v>202.8</v>
      </c>
      <c r="O50" s="44"/>
      <c r="P50" s="44"/>
      <c r="Q50" s="44"/>
      <c r="R50" s="44"/>
      <c r="S50" s="44"/>
    </row>
    <row r="51" spans="1:19" ht="10.5" customHeight="1">
      <c r="A51" s="41"/>
      <c r="B51" s="13" t="s">
        <v>18</v>
      </c>
      <c r="C51" s="13"/>
      <c r="D51" s="12">
        <v>6</v>
      </c>
      <c r="E51" s="12">
        <v>5</v>
      </c>
      <c r="F51" s="12">
        <v>4.75</v>
      </c>
      <c r="G51" s="12">
        <v>4.75</v>
      </c>
      <c r="H51" s="12">
        <v>4.75</v>
      </c>
      <c r="I51" s="12">
        <v>4.75</v>
      </c>
      <c r="J51" s="12">
        <v>4.75</v>
      </c>
      <c r="K51" s="12">
        <v>4.75</v>
      </c>
      <c r="L51" s="12">
        <v>4.75</v>
      </c>
      <c r="M51" s="12">
        <v>4.75</v>
      </c>
      <c r="N51" s="12">
        <v>4.75</v>
      </c>
      <c r="O51" s="44"/>
      <c r="P51" s="44"/>
      <c r="Q51" s="44"/>
      <c r="R51" s="44"/>
      <c r="S51" s="44"/>
    </row>
    <row r="52" spans="1:14" ht="10.5" customHeight="1">
      <c r="A52" s="41"/>
      <c r="B52" s="13" t="s">
        <v>20</v>
      </c>
      <c r="C52" s="16">
        <f>'[1]Forsendur'!C7</f>
        <v>0.0055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ht="10.5" customHeight="1">
      <c r="A53" s="41"/>
      <c r="B53" s="13" t="str">
        <f>B14</f>
        <v>Hækkun vísitölu</v>
      </c>
      <c r="C53" s="16">
        <f>Verdb_raun</f>
        <v>0.0055</v>
      </c>
      <c r="D53" s="7"/>
      <c r="E53" s="7"/>
      <c r="F53" s="7"/>
      <c r="G53" s="7"/>
      <c r="H53" s="24"/>
      <c r="I53" s="7"/>
      <c r="J53" s="7"/>
      <c r="K53" s="24"/>
      <c r="L53" s="7"/>
      <c r="M53" s="24"/>
      <c r="N53" s="24"/>
    </row>
    <row r="54" spans="1:14" ht="3.75" customHeight="1">
      <c r="A54" s="41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0.5" customHeight="1">
      <c r="A55" s="21">
        <f aca="true" t="shared" si="6" ref="A55:A82">IF(Dags_visit_naest&gt;C55,verdbspa,Verdb_raun)</f>
        <v>0.0055</v>
      </c>
      <c r="B55" s="22" t="str">
        <f>B16</f>
        <v>Dagsetning...</v>
      </c>
      <c r="C55" s="48">
        <v>1</v>
      </c>
      <c r="D55" s="24">
        <f aca="true" t="shared" si="7" ref="D55:J64">100000*LVT/D$50*((1+D$51/100)^((DAYS360(D$45,$L$2)+$C55-1)/360)*((1+$A55)^(($C55-15)/30)))/100000</f>
        <v>5.66343984860863</v>
      </c>
      <c r="E55" s="24">
        <f t="shared" si="7"/>
        <v>4.752445775503141</v>
      </c>
      <c r="F55" s="24">
        <f t="shared" si="7"/>
        <v>4.511459392801018</v>
      </c>
      <c r="G55" s="24">
        <f t="shared" si="7"/>
        <v>4.436900672060262</v>
      </c>
      <c r="H55" s="24">
        <f t="shared" si="7"/>
        <v>4.3557907665402515</v>
      </c>
      <c r="I55" s="24">
        <f t="shared" si="7"/>
        <v>4.33511943454467</v>
      </c>
      <c r="J55" s="24">
        <f t="shared" si="7"/>
        <v>4.253444051605969</v>
      </c>
      <c r="K55" s="24">
        <f aca="true" t="shared" si="8" ref="K55:N82">100000*NVT/K$50*((1+K$51/100)^((DAYS360(K$45,$L$2)+$C55-1)/360)*((1+$A55)^(($C55-15)/30)))/100000</f>
        <v>4.155871189078125</v>
      </c>
      <c r="L55" s="24">
        <f t="shared" si="8"/>
        <v>3.996117774493103</v>
      </c>
      <c r="M55" s="24">
        <f t="shared" si="8"/>
        <v>3.505120413133734</v>
      </c>
      <c r="N55" s="24">
        <f t="shared" si="8"/>
        <v>2.7007806655563034</v>
      </c>
    </row>
    <row r="56" spans="1:14" ht="10.5" customHeight="1">
      <c r="A56" s="21">
        <f t="shared" si="6"/>
        <v>0.0055</v>
      </c>
      <c r="B56" s="49"/>
      <c r="C56" s="48">
        <f aca="true" t="shared" si="9" ref="C56:C82">C55+1</f>
        <v>2</v>
      </c>
      <c r="D56" s="24">
        <f t="shared" si="7"/>
        <v>5.66539231098948</v>
      </c>
      <c r="E56" s="24">
        <f t="shared" si="7"/>
        <v>4.7539590013973925</v>
      </c>
      <c r="F56" s="24">
        <f t="shared" si="7"/>
        <v>4.512866003554715</v>
      </c>
      <c r="G56" s="24">
        <f t="shared" si="7"/>
        <v>4.438284036434186</v>
      </c>
      <c r="H56" s="24">
        <f t="shared" si="7"/>
        <v>4.357148841965432</v>
      </c>
      <c r="I56" s="24">
        <f t="shared" si="7"/>
        <v>4.336471064933923</v>
      </c>
      <c r="J56" s="24">
        <f t="shared" si="7"/>
        <v>4.254770216738428</v>
      </c>
      <c r="K56" s="24">
        <f t="shared" si="8"/>
        <v>4.157166932339133</v>
      </c>
      <c r="L56" s="24">
        <f t="shared" si="8"/>
        <v>3.997363708844991</v>
      </c>
      <c r="M56" s="24">
        <f t="shared" si="8"/>
        <v>3.506213261287035</v>
      </c>
      <c r="N56" s="24">
        <f t="shared" si="8"/>
        <v>2.7016227316809838</v>
      </c>
    </row>
    <row r="57" spans="1:14" ht="10.5" customHeight="1">
      <c r="A57" s="21">
        <f t="shared" si="6"/>
        <v>0.0055</v>
      </c>
      <c r="B57" s="49"/>
      <c r="C57" s="50">
        <f t="shared" si="9"/>
        <v>3</v>
      </c>
      <c r="D57" s="27">
        <f t="shared" si="7"/>
        <v>5.667345446478803</v>
      </c>
      <c r="E57" s="27">
        <f t="shared" si="7"/>
        <v>4.755472709117786</v>
      </c>
      <c r="F57" s="27">
        <f t="shared" si="7"/>
        <v>4.514273052870224</v>
      </c>
      <c r="G57" s="27">
        <f t="shared" si="7"/>
        <v>4.439667832122021</v>
      </c>
      <c r="H57" s="27">
        <f t="shared" si="7"/>
        <v>4.358507340819782</v>
      </c>
      <c r="I57" s="27">
        <f t="shared" si="7"/>
        <v>4.337823116742869</v>
      </c>
      <c r="J57" s="27">
        <f t="shared" si="7"/>
        <v>4.2560967953508655</v>
      </c>
      <c r="K57" s="27">
        <f t="shared" si="8"/>
        <v>4.158463079595001</v>
      </c>
      <c r="L57" s="27">
        <f t="shared" si="8"/>
        <v>3.9986100316620092</v>
      </c>
      <c r="M57" s="27">
        <f t="shared" si="8"/>
        <v>3.5073064501753026</v>
      </c>
      <c r="N57" s="27">
        <f t="shared" si="8"/>
        <v>2.702465060350255</v>
      </c>
    </row>
    <row r="58" spans="1:14" ht="10.5" customHeight="1">
      <c r="A58" s="21">
        <f t="shared" si="6"/>
        <v>0.0055</v>
      </c>
      <c r="B58" s="49"/>
      <c r="C58" s="48">
        <f t="shared" si="9"/>
        <v>4</v>
      </c>
      <c r="D58" s="24">
        <f t="shared" si="7"/>
        <v>5.669299255308651</v>
      </c>
      <c r="E58" s="24">
        <f t="shared" si="7"/>
        <v>4.756986898817739</v>
      </c>
      <c r="F58" s="24">
        <f t="shared" si="7"/>
        <v>4.515680540884283</v>
      </c>
      <c r="G58" s="24">
        <f t="shared" si="7"/>
        <v>4.441052059258248</v>
      </c>
      <c r="H58" s="24">
        <f t="shared" si="7"/>
        <v>4.359866263235318</v>
      </c>
      <c r="I58" s="24">
        <f t="shared" si="7"/>
        <v>4.339175590102903</v>
      </c>
      <c r="J58" s="24">
        <f t="shared" si="7"/>
        <v>4.257423787572199</v>
      </c>
      <c r="K58" s="24">
        <f t="shared" si="8"/>
        <v>4.1597596309716875</v>
      </c>
      <c r="L58" s="24">
        <f t="shared" si="8"/>
        <v>3.9998567430652736</v>
      </c>
      <c r="M58" s="24">
        <f t="shared" si="8"/>
        <v>3.508399979904772</v>
      </c>
      <c r="N58" s="24">
        <f t="shared" si="8"/>
        <v>2.7033076516459773</v>
      </c>
    </row>
    <row r="59" spans="1:14" ht="10.5" customHeight="1">
      <c r="A59" s="21">
        <f t="shared" si="6"/>
        <v>0.0055</v>
      </c>
      <c r="B59" s="49"/>
      <c r="C59" s="48">
        <f t="shared" si="9"/>
        <v>5</v>
      </c>
      <c r="D59" s="24">
        <f t="shared" si="7"/>
        <v>5.67125373771116</v>
      </c>
      <c r="E59" s="24">
        <f t="shared" si="7"/>
        <v>4.7585015706507185</v>
      </c>
      <c r="F59" s="24">
        <f t="shared" si="7"/>
        <v>4.517088467733675</v>
      </c>
      <c r="G59" s="24">
        <f t="shared" si="7"/>
        <v>4.442436717977387</v>
      </c>
      <c r="H59" s="24">
        <f t="shared" si="7"/>
        <v>4.361225609344103</v>
      </c>
      <c r="I59" s="24">
        <f t="shared" si="7"/>
        <v>4.3405284851454615</v>
      </c>
      <c r="J59" s="24">
        <f t="shared" si="7"/>
        <v>4.258751193531389</v>
      </c>
      <c r="K59" s="24">
        <f t="shared" si="8"/>
        <v>4.161056586595196</v>
      </c>
      <c r="L59" s="24">
        <f t="shared" si="8"/>
        <v>4.001103843175944</v>
      </c>
      <c r="M59" s="24">
        <f t="shared" si="8"/>
        <v>3.5094938505817153</v>
      </c>
      <c r="N59" s="24">
        <f t="shared" si="8"/>
        <v>2.7041505056500332</v>
      </c>
    </row>
    <row r="60" spans="1:14" ht="10.5" customHeight="1">
      <c r="A60" s="21">
        <f t="shared" si="6"/>
        <v>0.0055</v>
      </c>
      <c r="B60" s="49"/>
      <c r="C60" s="50">
        <f t="shared" si="9"/>
        <v>6</v>
      </c>
      <c r="D60" s="27">
        <f t="shared" si="7"/>
        <v>5.673208893918542</v>
      </c>
      <c r="E60" s="27">
        <f t="shared" si="7"/>
        <v>4.760016724770239</v>
      </c>
      <c r="F60" s="27">
        <f t="shared" si="7"/>
        <v>4.518496833555222</v>
      </c>
      <c r="G60" s="27">
        <f t="shared" si="7"/>
        <v>4.443821808413997</v>
      </c>
      <c r="H60" s="27">
        <f t="shared" si="7"/>
        <v>4.362585379278238</v>
      </c>
      <c r="I60" s="27">
        <f t="shared" si="7"/>
        <v>4.341881802002014</v>
      </c>
      <c r="J60" s="27">
        <f t="shared" si="7"/>
        <v>4.26007901335743</v>
      </c>
      <c r="K60" s="27">
        <f t="shared" si="8"/>
        <v>4.16235394659156</v>
      </c>
      <c r="L60" s="27">
        <f t="shared" si="8"/>
        <v>4.00235133211521</v>
      </c>
      <c r="M60" s="27">
        <f t="shared" si="8"/>
        <v>3.510588062312433</v>
      </c>
      <c r="N60" s="27">
        <f t="shared" si="8"/>
        <v>2.7049936224443303</v>
      </c>
    </row>
    <row r="61" spans="1:14" ht="10.5" customHeight="1">
      <c r="A61" s="21">
        <f t="shared" si="6"/>
        <v>0.0055</v>
      </c>
      <c r="B61" s="49"/>
      <c r="C61" s="48">
        <f t="shared" si="9"/>
        <v>7</v>
      </c>
      <c r="D61" s="24">
        <f t="shared" si="7"/>
        <v>5.675164724163087</v>
      </c>
      <c r="E61" s="24">
        <f t="shared" si="7"/>
        <v>4.7615323613298655</v>
      </c>
      <c r="F61" s="24">
        <f t="shared" si="7"/>
        <v>4.519905638485787</v>
      </c>
      <c r="G61" s="24">
        <f t="shared" si="7"/>
        <v>4.445207330702682</v>
      </c>
      <c r="H61" s="24">
        <f t="shared" si="7"/>
        <v>4.363945573169865</v>
      </c>
      <c r="I61" s="24">
        <f t="shared" si="7"/>
        <v>4.343235540804079</v>
      </c>
      <c r="J61" s="24">
        <f t="shared" si="7"/>
        <v>4.26140724717936</v>
      </c>
      <c r="K61" s="24">
        <f t="shared" si="8"/>
        <v>4.16365171108686</v>
      </c>
      <c r="L61" s="24">
        <f t="shared" si="8"/>
        <v>4.003599210004303</v>
      </c>
      <c r="M61" s="24">
        <f t="shared" si="8"/>
        <v>3.511682615203262</v>
      </c>
      <c r="N61" s="24">
        <f t="shared" si="8"/>
        <v>2.7058370021108034</v>
      </c>
    </row>
    <row r="62" spans="1:14" ht="10.5" customHeight="1">
      <c r="A62" s="21">
        <f t="shared" si="6"/>
        <v>0.0055</v>
      </c>
      <c r="B62" s="49"/>
      <c r="C62" s="48">
        <f t="shared" si="9"/>
        <v>8</v>
      </c>
      <c r="D62" s="24">
        <f t="shared" si="7"/>
        <v>5.677121228677174</v>
      </c>
      <c r="E62" s="24">
        <f t="shared" si="7"/>
        <v>4.763048480483214</v>
      </c>
      <c r="F62" s="24">
        <f t="shared" si="7"/>
        <v>4.5213148826622795</v>
      </c>
      <c r="G62" s="24">
        <f t="shared" si="7"/>
        <v>4.44659328497809</v>
      </c>
      <c r="H62" s="24">
        <f t="shared" si="7"/>
        <v>4.36530619115117</v>
      </c>
      <c r="I62" s="24">
        <f t="shared" si="7"/>
        <v>4.344589701683213</v>
      </c>
      <c r="J62" s="24">
        <f t="shared" si="7"/>
        <v>4.2627358951262595</v>
      </c>
      <c r="K62" s="24">
        <f t="shared" si="8"/>
        <v>4.164949880207214</v>
      </c>
      <c r="L62" s="24">
        <f t="shared" si="8"/>
        <v>4.004847476964497</v>
      </c>
      <c r="M62" s="24">
        <f t="shared" si="8"/>
        <v>3.512777509360571</v>
      </c>
      <c r="N62" s="24">
        <f t="shared" si="8"/>
        <v>2.706680644731414</v>
      </c>
    </row>
    <row r="63" spans="1:14" s="32" customFormat="1" ht="10.5" customHeight="1">
      <c r="A63" s="21">
        <f t="shared" si="6"/>
        <v>0.0055</v>
      </c>
      <c r="B63" s="51"/>
      <c r="C63" s="52">
        <f t="shared" si="9"/>
        <v>9</v>
      </c>
      <c r="D63" s="27">
        <f t="shared" si="7"/>
        <v>5.67907840769325</v>
      </c>
      <c r="E63" s="27">
        <f t="shared" si="7"/>
        <v>4.764565082383946</v>
      </c>
      <c r="F63" s="27">
        <f t="shared" si="7"/>
        <v>4.52272456622165</v>
      </c>
      <c r="G63" s="27">
        <f t="shared" si="7"/>
        <v>4.447979671374904</v>
      </c>
      <c r="H63" s="27">
        <f t="shared" si="7"/>
        <v>4.3666672333543755</v>
      </c>
      <c r="I63" s="27">
        <f t="shared" si="7"/>
        <v>4.345944284771014</v>
      </c>
      <c r="J63" s="27">
        <f t="shared" si="7"/>
        <v>4.264064957327244</v>
      </c>
      <c r="K63" s="27">
        <f t="shared" si="8"/>
        <v>4.166248454078777</v>
      </c>
      <c r="L63" s="27">
        <f t="shared" si="8"/>
        <v>4.006096133117094</v>
      </c>
      <c r="M63" s="27">
        <f t="shared" si="8"/>
        <v>3.5138727448907616</v>
      </c>
      <c r="N63" s="27">
        <f t="shared" si="8"/>
        <v>2.7075245503881455</v>
      </c>
    </row>
    <row r="64" spans="1:14" s="32" customFormat="1" ht="10.5" customHeight="1">
      <c r="A64" s="21">
        <f t="shared" si="6"/>
        <v>0.0055</v>
      </c>
      <c r="B64" s="51"/>
      <c r="C64" s="53">
        <f t="shared" si="9"/>
        <v>10</v>
      </c>
      <c r="D64" s="24">
        <f t="shared" si="7"/>
        <v>5.681036261443854</v>
      </c>
      <c r="E64" s="24">
        <f t="shared" si="7"/>
        <v>4.766082167185771</v>
      </c>
      <c r="F64" s="24">
        <f t="shared" si="7"/>
        <v>4.524134689300893</v>
      </c>
      <c r="G64" s="24">
        <f t="shared" si="7"/>
        <v>4.449366490027859</v>
      </c>
      <c r="H64" s="24">
        <f t="shared" si="7"/>
        <v>4.368028699911749</v>
      </c>
      <c r="I64" s="24">
        <f t="shared" si="7"/>
        <v>4.347299290199119</v>
      </c>
      <c r="J64" s="24">
        <f t="shared" si="7"/>
        <v>4.265394433911475</v>
      </c>
      <c r="K64" s="24">
        <f t="shared" si="8"/>
        <v>4.167547432827743</v>
      </c>
      <c r="L64" s="24">
        <f t="shared" si="8"/>
        <v>4.0073451785834395</v>
      </c>
      <c r="M64" s="24">
        <f t="shared" si="8"/>
        <v>3.51496832190027</v>
      </c>
      <c r="N64" s="24">
        <f t="shared" si="8"/>
        <v>2.708368719163011</v>
      </c>
    </row>
    <row r="65" spans="1:14" s="36" customFormat="1" ht="10.5" customHeight="1">
      <c r="A65" s="37">
        <f t="shared" si="6"/>
        <v>0.0055</v>
      </c>
      <c r="B65" s="54"/>
      <c r="C65" s="53">
        <f t="shared" si="9"/>
        <v>11</v>
      </c>
      <c r="D65" s="24">
        <f aca="true" t="shared" si="10" ref="D65:J74">100000*LVT/D$50*((1+D$51/100)^((DAYS360(D$45,$L$2)+$C65-1)/360)*((1+$A65)^(($C65-15)/30)))/100000</f>
        <v>5.6829947901615965</v>
      </c>
      <c r="E65" s="24">
        <f t="shared" si="10"/>
        <v>4.7675997350424515</v>
      </c>
      <c r="F65" s="24">
        <f t="shared" si="10"/>
        <v>4.525545252037043</v>
      </c>
      <c r="G65" s="24">
        <f t="shared" si="10"/>
        <v>4.450753741071721</v>
      </c>
      <c r="H65" s="24">
        <f t="shared" si="10"/>
        <v>4.369390590955599</v>
      </c>
      <c r="I65" s="24">
        <f t="shared" si="10"/>
        <v>4.34865471809921</v>
      </c>
      <c r="J65" s="24">
        <f t="shared" si="10"/>
        <v>4.266724325008149</v>
      </c>
      <c r="K65" s="24">
        <f t="shared" si="8"/>
        <v>4.168846816580351</v>
      </c>
      <c r="L65" s="24">
        <f t="shared" si="8"/>
        <v>4.008594613484918</v>
      </c>
      <c r="M65" s="24">
        <f t="shared" si="8"/>
        <v>3.516064240495565</v>
      </c>
      <c r="N65" s="24">
        <f t="shared" si="8"/>
        <v>2.709213151138045</v>
      </c>
    </row>
    <row r="66" spans="1:14" s="36" customFormat="1" ht="10.5" customHeight="1">
      <c r="A66" s="37">
        <f t="shared" si="6"/>
        <v>0.0055</v>
      </c>
      <c r="B66" s="54"/>
      <c r="C66" s="52">
        <f t="shared" si="9"/>
        <v>12</v>
      </c>
      <c r="D66" s="27">
        <f t="shared" si="10"/>
        <v>5.684953994079176</v>
      </c>
      <c r="E66" s="27">
        <f t="shared" si="10"/>
        <v>4.769117786107798</v>
      </c>
      <c r="F66" s="27">
        <f t="shared" si="10"/>
        <v>4.526956254567182</v>
      </c>
      <c r="G66" s="27">
        <f t="shared" si="10"/>
        <v>4.452141424641308</v>
      </c>
      <c r="H66" s="27">
        <f t="shared" si="10"/>
        <v>4.370752906618275</v>
      </c>
      <c r="I66" s="27">
        <f t="shared" si="10"/>
        <v>4.350010568603008</v>
      </c>
      <c r="J66" s="27">
        <f t="shared" si="10"/>
        <v>4.2680546307465095</v>
      </c>
      <c r="K66" s="27">
        <f t="shared" si="8"/>
        <v>4.170146605462875</v>
      </c>
      <c r="L66" s="27">
        <f t="shared" si="8"/>
        <v>4.0098444379429505</v>
      </c>
      <c r="M66" s="27">
        <f t="shared" si="8"/>
        <v>3.5171605007831475</v>
      </c>
      <c r="N66" s="27">
        <f t="shared" si="8"/>
        <v>2.710057846395311</v>
      </c>
    </row>
    <row r="67" spans="1:14" s="36" customFormat="1" ht="10.5" customHeight="1">
      <c r="A67" s="37">
        <f t="shared" si="6"/>
        <v>0.0055</v>
      </c>
      <c r="B67" s="54"/>
      <c r="C67" s="53">
        <f t="shared" si="9"/>
        <v>13</v>
      </c>
      <c r="D67" s="24">
        <f t="shared" si="10"/>
        <v>5.6869138734293605</v>
      </c>
      <c r="E67" s="24">
        <f t="shared" si="10"/>
        <v>4.770636320535666</v>
      </c>
      <c r="F67" s="24">
        <f t="shared" si="10"/>
        <v>4.528367697028426</v>
      </c>
      <c r="G67" s="24">
        <f t="shared" si="10"/>
        <v>4.4535295408714735</v>
      </c>
      <c r="H67" s="24">
        <f t="shared" si="10"/>
        <v>4.372115647032167</v>
      </c>
      <c r="I67" s="24">
        <f t="shared" si="10"/>
        <v>4.351366841842274</v>
      </c>
      <c r="J67" s="24">
        <f t="shared" si="10"/>
        <v>4.26938535125583</v>
      </c>
      <c r="K67" s="24">
        <f t="shared" si="8"/>
        <v>4.171446799601626</v>
      </c>
      <c r="L67" s="24">
        <f t="shared" si="8"/>
        <v>4.0110946520789925</v>
      </c>
      <c r="M67" s="24">
        <f t="shared" si="8"/>
        <v>3.518257102869553</v>
      </c>
      <c r="N67" s="24">
        <f t="shared" si="8"/>
        <v>2.7109028050168957</v>
      </c>
    </row>
    <row r="68" spans="1:14" s="36" customFormat="1" ht="10.5" customHeight="1">
      <c r="A68" s="38">
        <f t="shared" si="6"/>
        <v>0.0055</v>
      </c>
      <c r="B68" s="54"/>
      <c r="C68" s="53">
        <f t="shared" si="9"/>
        <v>14</v>
      </c>
      <c r="D68" s="39">
        <f t="shared" si="10"/>
        <v>5.688874428445008</v>
      </c>
      <c r="E68" s="39">
        <f t="shared" si="10"/>
        <v>4.7721553384799655</v>
      </c>
      <c r="F68" s="39">
        <f t="shared" si="10"/>
        <v>4.529779579557948</v>
      </c>
      <c r="G68" s="39">
        <f t="shared" si="10"/>
        <v>4.454918089897116</v>
      </c>
      <c r="H68" s="39">
        <f t="shared" si="10"/>
        <v>4.373478812329705</v>
      </c>
      <c r="I68" s="39">
        <f t="shared" si="10"/>
        <v>4.352723537948812</v>
      </c>
      <c r="J68" s="39">
        <f t="shared" si="10"/>
        <v>4.270716486665435</v>
      </c>
      <c r="K68" s="39">
        <f t="shared" si="8"/>
        <v>4.17274739912296</v>
      </c>
      <c r="L68" s="39">
        <f t="shared" si="8"/>
        <v>4.012345256014542</v>
      </c>
      <c r="M68" s="39">
        <f t="shared" si="8"/>
        <v>3.5193540468613493</v>
      </c>
      <c r="N68" s="39">
        <f t="shared" si="8"/>
        <v>2.7117480270849152</v>
      </c>
    </row>
    <row r="69" spans="1:14" s="36" customFormat="1" ht="10.5" customHeight="1">
      <c r="A69" s="38">
        <f t="shared" si="6"/>
        <v>0.0055</v>
      </c>
      <c r="B69" s="54"/>
      <c r="C69" s="52">
        <f t="shared" si="9"/>
        <v>15</v>
      </c>
      <c r="D69" s="31">
        <f t="shared" si="10"/>
        <v>5.690835659359052</v>
      </c>
      <c r="E69" s="31">
        <f t="shared" si="10"/>
        <v>4.773674840094652</v>
      </c>
      <c r="F69" s="31">
        <f t="shared" si="10"/>
        <v>4.531191902292947</v>
      </c>
      <c r="G69" s="31">
        <f t="shared" si="10"/>
        <v>4.456307071853172</v>
      </c>
      <c r="H69" s="31">
        <f t="shared" si="10"/>
        <v>4.374842402643363</v>
      </c>
      <c r="I69" s="31">
        <f t="shared" si="10"/>
        <v>4.354080657054464</v>
      </c>
      <c r="J69" s="31">
        <f t="shared" si="10"/>
        <v>4.272048037104683</v>
      </c>
      <c r="K69" s="31">
        <f t="shared" si="8"/>
        <v>4.174048404153267</v>
      </c>
      <c r="L69" s="31">
        <f t="shared" si="8"/>
        <v>4.013596249871133</v>
      </c>
      <c r="M69" s="31">
        <f t="shared" si="8"/>
        <v>3.5204513328651372</v>
      </c>
      <c r="N69" s="31">
        <f t="shared" si="8"/>
        <v>2.7125935126815044</v>
      </c>
    </row>
    <row r="70" spans="1:14" s="36" customFormat="1" ht="10.5" customHeight="1">
      <c r="A70" s="38">
        <f t="shared" si="6"/>
        <v>0.0055</v>
      </c>
      <c r="B70" s="54"/>
      <c r="C70" s="53">
        <f>C69+1</f>
        <v>16</v>
      </c>
      <c r="D70" s="24">
        <f t="shared" si="10"/>
        <v>5.692797566404507</v>
      </c>
      <c r="E70" s="24">
        <f t="shared" si="10"/>
        <v>4.775194825533729</v>
      </c>
      <c r="F70" s="24">
        <f t="shared" si="10"/>
        <v>4.532604665370677</v>
      </c>
      <c r="G70" s="24">
        <f t="shared" si="10"/>
        <v>4.457696486874627</v>
      </c>
      <c r="H70" s="24">
        <f t="shared" si="10"/>
        <v>4.376206418105656</v>
      </c>
      <c r="I70" s="24">
        <f t="shared" si="10"/>
        <v>4.355438199291117</v>
      </c>
      <c r="J70" s="24">
        <f t="shared" si="10"/>
        <v>4.273380002702974</v>
      </c>
      <c r="K70" s="24">
        <f t="shared" si="8"/>
        <v>4.175349814818983</v>
      </c>
      <c r="L70" s="24">
        <f t="shared" si="8"/>
        <v>4.014847633770337</v>
      </c>
      <c r="M70" s="24">
        <f t="shared" si="8"/>
        <v>3.5215489609875523</v>
      </c>
      <c r="N70" s="24">
        <f t="shared" si="8"/>
        <v>2.7134392618888303</v>
      </c>
    </row>
    <row r="71" spans="1:14" s="36" customFormat="1" ht="10.5" customHeight="1">
      <c r="A71" s="38">
        <f t="shared" si="6"/>
        <v>0.0055</v>
      </c>
      <c r="B71" s="54"/>
      <c r="C71" s="53">
        <f t="shared" si="9"/>
        <v>17</v>
      </c>
      <c r="D71" s="24">
        <f t="shared" si="10"/>
        <v>5.694760149814469</v>
      </c>
      <c r="E71" s="24">
        <f t="shared" si="10"/>
        <v>4.776715294951257</v>
      </c>
      <c r="F71" s="24">
        <f t="shared" si="10"/>
        <v>4.53401786892843</v>
      </c>
      <c r="G71" s="24">
        <f t="shared" si="10"/>
        <v>4.459086335096504</v>
      </c>
      <c r="H71" s="24">
        <f t="shared" si="10"/>
        <v>4.377570858849139</v>
      </c>
      <c r="I71" s="24">
        <f t="shared" si="10"/>
        <v>4.3567961647906985</v>
      </c>
      <c r="J71" s="24">
        <f t="shared" si="10"/>
        <v>4.274712383589749</v>
      </c>
      <c r="K71" s="24">
        <f t="shared" si="8"/>
        <v>4.1766516312465765</v>
      </c>
      <c r="L71" s="24">
        <f t="shared" si="8"/>
        <v>4.016099407833765</v>
      </c>
      <c r="M71" s="24">
        <f t="shared" si="8"/>
        <v>3.522646931335263</v>
      </c>
      <c r="N71" s="24">
        <f t="shared" si="8"/>
        <v>2.7142852747890824</v>
      </c>
    </row>
    <row r="72" spans="1:14" s="36" customFormat="1" ht="10.5" customHeight="1">
      <c r="A72" s="38">
        <f t="shared" si="6"/>
        <v>0.0055</v>
      </c>
      <c r="B72" s="54"/>
      <c r="C72" s="52">
        <f t="shared" si="9"/>
        <v>18</v>
      </c>
      <c r="D72" s="27">
        <f>100000*LVT/D$50*((1+D$51/100)^((DAYS360(D$45,$L$2)+$C72-1)/360)*((1+$A72)^(($C72-15)/30)))/100000</f>
        <v>5.6967234098221144</v>
      </c>
      <c r="E72" s="27">
        <f t="shared" si="10"/>
        <v>4.778236248501331</v>
      </c>
      <c r="F72" s="27">
        <f t="shared" si="10"/>
        <v>4.535431513103543</v>
      </c>
      <c r="G72" s="27">
        <f t="shared" si="10"/>
        <v>4.460476616653867</v>
      </c>
      <c r="H72" s="27">
        <f t="shared" si="10"/>
        <v>4.378935725006407</v>
      </c>
      <c r="I72" s="27">
        <f t="shared" si="10"/>
        <v>4.358154553685174</v>
      </c>
      <c r="J72" s="27">
        <f t="shared" si="10"/>
        <v>4.276045179894491</v>
      </c>
      <c r="K72" s="27">
        <f t="shared" si="8"/>
        <v>4.177953853562559</v>
      </c>
      <c r="L72" s="27">
        <f t="shared" si="8"/>
        <v>4.017351572183062</v>
      </c>
      <c r="M72" s="27">
        <f t="shared" si="8"/>
        <v>3.5237452440149686</v>
      </c>
      <c r="N72" s="27">
        <f t="shared" si="8"/>
        <v>2.715131551464477</v>
      </c>
    </row>
    <row r="73" spans="1:14" s="36" customFormat="1" ht="10.5" customHeight="1">
      <c r="A73" s="38">
        <f t="shared" si="6"/>
        <v>0.0055</v>
      </c>
      <c r="B73" s="54"/>
      <c r="C73" s="53">
        <f t="shared" si="9"/>
        <v>19</v>
      </c>
      <c r="D73" s="24">
        <f t="shared" si="10"/>
        <v>5.698687346660697</v>
      </c>
      <c r="E73" s="24">
        <f t="shared" si="10"/>
        <v>4.779757686338111</v>
      </c>
      <c r="F73" s="24">
        <f t="shared" si="10"/>
        <v>4.536845598033392</v>
      </c>
      <c r="G73" s="24">
        <f t="shared" si="10"/>
        <v>4.461867331681828</v>
      </c>
      <c r="H73" s="24">
        <f t="shared" si="10"/>
        <v>4.3803010167101</v>
      </c>
      <c r="I73" s="24">
        <f t="shared" si="10"/>
        <v>4.359513366106553</v>
      </c>
      <c r="J73" s="24">
        <f t="shared" si="10"/>
        <v>4.277378391746721</v>
      </c>
      <c r="K73" s="24">
        <f t="shared" si="8"/>
        <v>4.179256481893482</v>
      </c>
      <c r="L73" s="24">
        <f t="shared" si="8"/>
        <v>4.018604126939919</v>
      </c>
      <c r="M73" s="24">
        <f t="shared" si="8"/>
        <v>3.5248438991334057</v>
      </c>
      <c r="N73" s="24">
        <f t="shared" si="8"/>
        <v>2.7159780919972563</v>
      </c>
    </row>
    <row r="74" spans="1:14" s="36" customFormat="1" ht="10.5" customHeight="1">
      <c r="A74" s="38">
        <f t="shared" si="6"/>
        <v>0.0055</v>
      </c>
      <c r="B74" s="54"/>
      <c r="C74" s="53">
        <f t="shared" si="9"/>
        <v>20</v>
      </c>
      <c r="D74" s="24">
        <f t="shared" si="10"/>
        <v>5.700651960563558</v>
      </c>
      <c r="E74" s="24">
        <f t="shared" si="10"/>
        <v>4.781279608615795</v>
      </c>
      <c r="F74" s="24">
        <f t="shared" si="10"/>
        <v>4.538260123855398</v>
      </c>
      <c r="G74" s="24">
        <f t="shared" si="10"/>
        <v>4.463258480315532</v>
      </c>
      <c r="H74" s="24">
        <f t="shared" si="10"/>
        <v>4.381666734092898</v>
      </c>
      <c r="I74" s="24">
        <f t="shared" si="10"/>
        <v>4.360872602186885</v>
      </c>
      <c r="J74" s="24">
        <f t="shared" si="10"/>
        <v>4.278712019276</v>
      </c>
      <c r="K74" s="24">
        <f t="shared" si="8"/>
        <v>4.180559516365934</v>
      </c>
      <c r="L74" s="24">
        <f t="shared" si="8"/>
        <v>4.0198570722260545</v>
      </c>
      <c r="M74" s="24">
        <f t="shared" si="8"/>
        <v>3.525942896797339</v>
      </c>
      <c r="N74" s="24">
        <f t="shared" si="8"/>
        <v>2.7168248964696855</v>
      </c>
    </row>
    <row r="75" spans="1:14" s="36" customFormat="1" ht="10.5" customHeight="1">
      <c r="A75" s="38">
        <f t="shared" si="6"/>
        <v>0.0055</v>
      </c>
      <c r="B75" s="54"/>
      <c r="C75" s="52">
        <f t="shared" si="9"/>
        <v>21</v>
      </c>
      <c r="D75" s="27">
        <f aca="true" t="shared" si="11" ref="D75:J82">100000*LVT/D$50*((1+D$51/100)^((DAYS360(D$45,$L$2)+$C75-1)/360)*((1+$A75)^(($C75-15)/30)))/100000</f>
        <v>5.7026172517641065</v>
      </c>
      <c r="E75" s="27">
        <f t="shared" si="11"/>
        <v>4.782802015488633</v>
      </c>
      <c r="F75" s="27">
        <f t="shared" si="11"/>
        <v>4.539675090707027</v>
      </c>
      <c r="G75" s="27">
        <f t="shared" si="11"/>
        <v>4.4646500626901755</v>
      </c>
      <c r="H75" s="27">
        <f t="shared" si="11"/>
        <v>4.383032877287519</v>
      </c>
      <c r="I75" s="27">
        <f t="shared" si="11"/>
        <v>4.362232262058261</v>
      </c>
      <c r="J75" s="27">
        <f t="shared" si="11"/>
        <v>4.2800460626119285</v>
      </c>
      <c r="K75" s="27">
        <f t="shared" si="8"/>
        <v>4.181862957106544</v>
      </c>
      <c r="L75" s="27">
        <f t="shared" si="8"/>
        <v>4.021110408163232</v>
      </c>
      <c r="M75" s="27">
        <f t="shared" si="8"/>
        <v>3.5270422371135726</v>
      </c>
      <c r="N75" s="27">
        <f t="shared" si="8"/>
        <v>2.717671964964058</v>
      </c>
    </row>
    <row r="76" spans="1:14" s="36" customFormat="1" ht="10.5" customHeight="1">
      <c r="A76" s="38">
        <f t="shared" si="6"/>
        <v>0.0055</v>
      </c>
      <c r="B76" s="54"/>
      <c r="C76" s="53">
        <f t="shared" si="9"/>
        <v>22</v>
      </c>
      <c r="D76" s="24">
        <f t="shared" si="11"/>
        <v>5.704583220495846</v>
      </c>
      <c r="E76" s="24">
        <f t="shared" si="11"/>
        <v>4.7843249071109275</v>
      </c>
      <c r="F76" s="24">
        <f t="shared" si="11"/>
        <v>4.541090498725787</v>
      </c>
      <c r="G76" s="24">
        <f t="shared" si="11"/>
        <v>4.4660420789409905</v>
      </c>
      <c r="H76" s="24">
        <f t="shared" si="11"/>
        <v>4.384399446426729</v>
      </c>
      <c r="I76" s="24">
        <f t="shared" si="11"/>
        <v>4.363592345852814</v>
      </c>
      <c r="J76" s="24">
        <f t="shared" si="11"/>
        <v>4.281380521884152</v>
      </c>
      <c r="K76" s="24">
        <f t="shared" si="8"/>
        <v>4.183166804241983</v>
      </c>
      <c r="L76" s="24">
        <f t="shared" si="8"/>
        <v>4.022364134873251</v>
      </c>
      <c r="M76" s="24">
        <f t="shared" si="8"/>
        <v>3.528141920188939</v>
      </c>
      <c r="N76" s="24">
        <f t="shared" si="8"/>
        <v>2.7185192975626933</v>
      </c>
    </row>
    <row r="77" spans="1:14" s="36" customFormat="1" ht="10.5" customHeight="1">
      <c r="A77" s="38">
        <f t="shared" si="6"/>
        <v>0.0055</v>
      </c>
      <c r="B77" s="54"/>
      <c r="C77" s="53">
        <f t="shared" si="9"/>
        <v>23</v>
      </c>
      <c r="D77" s="24">
        <f t="shared" si="11"/>
        <v>5.706549866992355</v>
      </c>
      <c r="E77" s="24">
        <f t="shared" si="11"/>
        <v>4.785848283637027</v>
      </c>
      <c r="F77" s="24">
        <f t="shared" si="11"/>
        <v>4.542506348049225</v>
      </c>
      <c r="G77" s="24">
        <f t="shared" si="11"/>
        <v>4.4674345292032545</v>
      </c>
      <c r="H77" s="24">
        <f t="shared" si="11"/>
        <v>4.385766441643329</v>
      </c>
      <c r="I77" s="24">
        <f t="shared" si="11"/>
        <v>4.364952853702718</v>
      </c>
      <c r="J77" s="24">
        <f t="shared" si="11"/>
        <v>4.282715397222356</v>
      </c>
      <c r="K77" s="24">
        <f t="shared" si="8"/>
        <v>4.184471057898958</v>
      </c>
      <c r="L77" s="24">
        <f t="shared" si="8"/>
        <v>4.0236182524779505</v>
      </c>
      <c r="M77" s="24">
        <f t="shared" si="8"/>
        <v>3.529241946130306</v>
      </c>
      <c r="N77" s="24">
        <f t="shared" si="8"/>
        <v>2.7193668943479343</v>
      </c>
    </row>
    <row r="78" spans="1:14" s="36" customFormat="1" ht="10.5" customHeight="1">
      <c r="A78" s="38">
        <f t="shared" si="6"/>
        <v>0.0055</v>
      </c>
      <c r="B78" s="54"/>
      <c r="C78" s="52">
        <f t="shared" si="9"/>
        <v>24</v>
      </c>
      <c r="D78" s="27">
        <f t="shared" si="11"/>
        <v>5.708517191487286</v>
      </c>
      <c r="E78" s="27">
        <f t="shared" si="11"/>
        <v>4.787372145221327</v>
      </c>
      <c r="F78" s="27">
        <f t="shared" si="11"/>
        <v>4.543922638814935</v>
      </c>
      <c r="G78" s="27">
        <f t="shared" si="11"/>
        <v>4.468827413612287</v>
      </c>
      <c r="H78" s="27">
        <f t="shared" si="11"/>
        <v>4.387133863070165</v>
      </c>
      <c r="I78" s="27">
        <f t="shared" si="11"/>
        <v>4.366313785740185</v>
      </c>
      <c r="J78" s="27">
        <f t="shared" si="11"/>
        <v>4.284050688756257</v>
      </c>
      <c r="K78" s="27">
        <f t="shared" si="8"/>
        <v>4.185775718204216</v>
      </c>
      <c r="L78" s="27">
        <f t="shared" si="8"/>
        <v>4.024872761099204</v>
      </c>
      <c r="M78" s="27">
        <f t="shared" si="8"/>
        <v>3.530342315044575</v>
      </c>
      <c r="N78" s="27">
        <f t="shared" si="8"/>
        <v>2.720214755402151</v>
      </c>
    </row>
    <row r="79" spans="1:14" s="36" customFormat="1" ht="10.5" customHeight="1">
      <c r="A79" s="38">
        <f t="shared" si="6"/>
        <v>0.0055</v>
      </c>
      <c r="B79" s="54"/>
      <c r="C79" s="53">
        <f t="shared" si="9"/>
        <v>25</v>
      </c>
      <c r="D79" s="24">
        <f t="shared" si="11"/>
        <v>5.7104851942143835</v>
      </c>
      <c r="E79" s="24">
        <f t="shared" si="11"/>
        <v>4.78889649201828</v>
      </c>
      <c r="F79" s="24">
        <f t="shared" si="11"/>
        <v>4.545339371160553</v>
      </c>
      <c r="G79" s="24">
        <f t="shared" si="11"/>
        <v>4.470220732303447</v>
      </c>
      <c r="H79" s="24">
        <f t="shared" si="11"/>
        <v>4.388501710840123</v>
      </c>
      <c r="I79" s="24">
        <f t="shared" si="11"/>
        <v>4.367675142097473</v>
      </c>
      <c r="J79" s="24">
        <f t="shared" si="11"/>
        <v>4.285386396615626</v>
      </c>
      <c r="K79" s="24">
        <f t="shared" si="8"/>
        <v>4.187080785284545</v>
      </c>
      <c r="L79" s="24">
        <f t="shared" si="8"/>
        <v>4.026127660858926</v>
      </c>
      <c r="M79" s="24">
        <f t="shared" si="8"/>
        <v>3.531443027038679</v>
      </c>
      <c r="N79" s="24">
        <f t="shared" si="8"/>
        <v>2.7210628808077386</v>
      </c>
    </row>
    <row r="80" spans="1:14" s="36" customFormat="1" ht="10.5" customHeight="1">
      <c r="A80" s="38">
        <f t="shared" si="6"/>
        <v>0.0055</v>
      </c>
      <c r="B80" s="54"/>
      <c r="C80" s="53">
        <f t="shared" si="9"/>
        <v>26</v>
      </c>
      <c r="D80" s="24">
        <f t="shared" si="11"/>
        <v>5.712453875407467</v>
      </c>
      <c r="E80" s="24">
        <f t="shared" si="11"/>
        <v>4.790421324182378</v>
      </c>
      <c r="F80" s="24">
        <f t="shared" si="11"/>
        <v>4.546756545223757</v>
      </c>
      <c r="G80" s="24">
        <f t="shared" si="11"/>
        <v>4.47161448541214</v>
      </c>
      <c r="H80" s="24">
        <f t="shared" si="11"/>
        <v>4.389869985086134</v>
      </c>
      <c r="I80" s="24">
        <f t="shared" si="11"/>
        <v>4.369036922906878</v>
      </c>
      <c r="J80" s="24">
        <f t="shared" si="11"/>
        <v>4.286722520930264</v>
      </c>
      <c r="K80" s="24">
        <f t="shared" si="8"/>
        <v>4.188386259266773</v>
      </c>
      <c r="L80" s="24">
        <f t="shared" si="8"/>
        <v>4.027382951879068</v>
      </c>
      <c r="M80" s="24">
        <f t="shared" si="8"/>
        <v>3.5325440822195873</v>
      </c>
      <c r="N80" s="24">
        <f t="shared" si="8"/>
        <v>2.7219112706471194</v>
      </c>
    </row>
    <row r="81" spans="1:14" s="36" customFormat="1" ht="10.5" customHeight="1">
      <c r="A81" s="38">
        <f t="shared" si="6"/>
        <v>0.0055</v>
      </c>
      <c r="B81" s="54"/>
      <c r="C81" s="52">
        <f t="shared" si="9"/>
        <v>27</v>
      </c>
      <c r="D81" s="27">
        <f t="shared" si="11"/>
        <v>5.7144232353004325</v>
      </c>
      <c r="E81" s="27">
        <f t="shared" si="11"/>
        <v>4.791946641868169</v>
      </c>
      <c r="F81" s="27">
        <f t="shared" si="11"/>
        <v>4.548174161142269</v>
      </c>
      <c r="G81" s="27">
        <f t="shared" si="11"/>
        <v>4.4730086730738075</v>
      </c>
      <c r="H81" s="27">
        <f t="shared" si="11"/>
        <v>4.39123868594116</v>
      </c>
      <c r="I81" s="27">
        <f t="shared" si="11"/>
        <v>4.370399128300739</v>
      </c>
      <c r="J81" s="27">
        <f t="shared" si="11"/>
        <v>4.288059061830017</v>
      </c>
      <c r="K81" s="27">
        <f t="shared" si="8"/>
        <v>4.189692140277765</v>
      </c>
      <c r="L81" s="27">
        <f t="shared" si="8"/>
        <v>4.02863863428162</v>
      </c>
      <c r="M81" s="27">
        <f t="shared" si="8"/>
        <v>3.533645480694299</v>
      </c>
      <c r="N81" s="27">
        <f t="shared" si="8"/>
        <v>2.722759925002738</v>
      </c>
    </row>
    <row r="82" spans="1:14" s="36" customFormat="1" ht="10.5" customHeight="1">
      <c r="A82" s="38">
        <f t="shared" si="6"/>
        <v>0.0055</v>
      </c>
      <c r="B82" s="54"/>
      <c r="C82" s="53">
        <f t="shared" si="9"/>
        <v>28</v>
      </c>
      <c r="D82" s="24">
        <f t="shared" si="11"/>
        <v>5.716393274127262</v>
      </c>
      <c r="E82" s="24">
        <f t="shared" si="11"/>
        <v>4.793472445230245</v>
      </c>
      <c r="F82" s="24">
        <f t="shared" si="11"/>
        <v>4.549592219053851</v>
      </c>
      <c r="G82" s="24">
        <f t="shared" si="11"/>
        <v>4.474403295423942</v>
      </c>
      <c r="H82" s="24">
        <f t="shared" si="11"/>
        <v>4.392607813538218</v>
      </c>
      <c r="I82" s="24">
        <f t="shared" si="11"/>
        <v>4.371761758411434</v>
      </c>
      <c r="J82" s="24">
        <f t="shared" si="11"/>
        <v>4.28939601944477</v>
      </c>
      <c r="K82" s="24">
        <f t="shared" si="8"/>
        <v>4.190998428444426</v>
      </c>
      <c r="L82" s="24">
        <f t="shared" si="8"/>
        <v>4.029894708188609</v>
      </c>
      <c r="M82" s="24">
        <f t="shared" si="8"/>
        <v>3.5347472225698495</v>
      </c>
      <c r="N82" s="24">
        <f t="shared" si="8"/>
        <v>2.7236088439570687</v>
      </c>
    </row>
    <row r="83" spans="2:13" s="32" customFormat="1" ht="10.5" customHeight="1">
      <c r="B83" s="51"/>
      <c r="C83" s="53"/>
      <c r="D83" s="49"/>
      <c r="E83" s="49"/>
      <c r="F83" s="49"/>
      <c r="G83" s="49"/>
      <c r="H83" s="49"/>
      <c r="I83" s="49"/>
      <c r="J83" s="49"/>
      <c r="K83" s="49"/>
      <c r="L83" s="49"/>
      <c r="M83" s="49"/>
    </row>
    <row r="84" spans="2:13" s="32" customFormat="1" ht="10.5" customHeight="1">
      <c r="B84" s="51"/>
      <c r="C84" s="53"/>
      <c r="D84" s="49"/>
      <c r="E84" s="49"/>
      <c r="F84" s="49"/>
      <c r="G84" s="49"/>
      <c r="H84" s="49"/>
      <c r="I84" s="49"/>
      <c r="J84" s="49"/>
      <c r="K84" s="49"/>
      <c r="L84" s="49"/>
      <c r="M84" s="49"/>
    </row>
  </sheetData>
  <sheetProtection/>
  <printOptions horizontalCentered="1" verticalCentered="1"/>
  <pageMargins left="0.5118110236220472" right="0.5118110236220472" top="0.49" bottom="0.64" header="0.37" footer="0.34"/>
  <pageSetup fitToHeight="1" fitToWidth="1" horizontalDpi="300" verticalDpi="300" orientation="landscape" paperSize="9" scale="92" r:id="rId3"/>
  <headerFooter alignWithMargins="0">
    <oddFooter>&amp;C&amp;"Times New Roman,Regular"Blaðsíða&amp;"Helv,Regular" &amp;"Times New Roman,Regular"&amp;P af &amp;N</oddFooter>
  </headerFooter>
  <legacyDrawing r:id="rId2"/>
  <oleObjects>
    <oleObject progId="Paint.Picture" shapeId="5481512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stella</dc:creator>
  <cp:keywords/>
  <dc:description/>
  <cp:lastModifiedBy>thordisb</cp:lastModifiedBy>
  <dcterms:created xsi:type="dcterms:W3CDTF">2010-04-08T11:04:14Z</dcterms:created>
  <dcterms:modified xsi:type="dcterms:W3CDTF">2010-04-09T12:34:18Z</dcterms:modified>
  <cp:category/>
  <cp:version/>
  <cp:contentType/>
  <cp:contentStatus/>
</cp:coreProperties>
</file>