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erð janúar 2009" sheetId="1" r:id="rId1"/>
  </sheets>
  <externalReferences>
    <externalReference r:id="rId4"/>
  </externalReferences>
  <definedNames>
    <definedName name="Dags_visit_naest">'Verð janúar 2009'!$A$14</definedName>
    <definedName name="LVT">'Verð janúar 2009'!$C$9</definedName>
    <definedName name="NVT">'Verð janúar 2009'!$C$10</definedName>
    <definedName name="NvtNæstaMánaðar">'[1]Forsendur'!$D$4</definedName>
    <definedName name="NvtÞessaMánaðar">'[1]Forsendur'!$C$4</definedName>
    <definedName name="_xlnm.Print_Area" localSheetId="0">'Verð janúar 2009'!$B$7:$N$44,'Verð janúar 2009'!$B$46:$N$82</definedName>
    <definedName name="_xlnm.Print_Titles" localSheetId="0">'Verð janúar 2009'!$1:$5</definedName>
    <definedName name="Verdb_raun">'Verð janúar 2009'!$C$14</definedName>
    <definedName name="verdbspa">'Verð janúar 2009'!$C$13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<sst xmlns="http://schemas.openxmlformats.org/spreadsheetml/2006/main" count="39" uniqueCount="33">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</sst>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000"/>
  </numFmts>
  <fonts count="51">
    <font>
      <sz val="10"/>
      <name val="Helv"/>
      <family val="0"/>
    </font>
    <font>
      <sz val="11"/>
      <color indexed="8"/>
      <name val="Calibri"/>
      <family val="2"/>
    </font>
    <font>
      <b/>
      <sz val="12"/>
      <name val="Times New Roman Bold"/>
      <family val="0"/>
    </font>
    <font>
      <b/>
      <sz val="10"/>
      <name val="Times New Roman Bold Italic"/>
      <family val="0"/>
    </font>
    <font>
      <b/>
      <sz val="10"/>
      <name val="Helv"/>
      <family val="0"/>
    </font>
    <font>
      <b/>
      <u val="single"/>
      <sz val="12"/>
      <color indexed="10"/>
      <name val="Helv"/>
      <family val="0"/>
    </font>
    <font>
      <sz val="9"/>
      <name val="Helv"/>
      <family val="0"/>
    </font>
    <font>
      <sz val="7"/>
      <name val="Helv"/>
      <family val="0"/>
    </font>
    <font>
      <sz val="6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Helv"/>
      <family val="0"/>
    </font>
    <font>
      <sz val="8"/>
      <name val="Times New Roman"/>
      <family val="1"/>
    </font>
    <font>
      <sz val="10"/>
      <color indexed="22"/>
      <name val="Times New Roman"/>
      <family val="0"/>
    </font>
    <font>
      <sz val="10"/>
      <color indexed="22"/>
      <name val="Helv"/>
      <family val="0"/>
    </font>
    <font>
      <sz val="10"/>
      <color indexed="10"/>
      <name val="Helv"/>
      <family val="0"/>
    </font>
    <font>
      <sz val="8"/>
      <color indexed="22"/>
      <name val="Helv"/>
      <family val="0"/>
    </font>
    <font>
      <sz val="8"/>
      <color indexed="2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0" fontId="9" fillId="0" borderId="0" xfId="57" applyNumberFormat="1" applyFont="1" applyAlignment="1">
      <alignment horizontal="center"/>
    </xf>
    <xf numFmtId="16" fontId="9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/>
    </xf>
    <xf numFmtId="169" fontId="11" fillId="33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left"/>
    </xf>
    <xf numFmtId="10" fontId="0" fillId="33" borderId="0" xfId="57" applyNumberFormat="1" applyFont="1" applyFill="1" applyAlignment="1">
      <alignment horizont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10" fontId="15" fillId="33" borderId="0" xfId="57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14" fillId="33" borderId="0" xfId="57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70" fontId="1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09\01a-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janúar 2009"/>
    </sheetNames>
    <sheetDataSet>
      <sheetData sheetId="0">
        <row r="2">
          <cell r="C2">
            <v>39814</v>
          </cell>
        </row>
        <row r="3">
          <cell r="C3">
            <v>6474</v>
          </cell>
          <cell r="D3">
            <v>6573</v>
          </cell>
        </row>
        <row r="4">
          <cell r="C4">
            <v>327.9</v>
          </cell>
          <cell r="D4">
            <v>332.9</v>
          </cell>
        </row>
        <row r="5">
          <cell r="D5">
            <v>39804</v>
          </cell>
        </row>
        <row r="6">
          <cell r="D6">
            <v>0.19914</v>
          </cell>
        </row>
        <row r="7">
          <cell r="C7">
            <v>0.0152</v>
          </cell>
        </row>
        <row r="8">
          <cell r="D8" t="str">
            <v>ekki komið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N55" sqref="N55"/>
    </sheetView>
  </sheetViews>
  <sheetFormatPr defaultColWidth="9.140625" defaultRowHeight="12.75" outlineLevelCol="1"/>
  <cols>
    <col min="1" max="1" width="0" style="0" hidden="1" customWidth="1" outlineLevel="1"/>
    <col min="2" max="2" width="12.7109375" style="0" customWidth="1" collapsed="1"/>
    <col min="3" max="3" width="7.7109375" style="0" customWidth="1"/>
    <col min="4" max="7" width="9.7109375" style="0" customWidth="1"/>
    <col min="8" max="8" width="12.00390625" style="0" customWidth="1"/>
    <col min="9" max="11" width="9.7109375" style="0" customWidth="1"/>
    <col min="12" max="12" width="11.140625" style="0" customWidth="1"/>
    <col min="13" max="19" width="9.7109375" style="0" customWidth="1"/>
  </cols>
  <sheetData>
    <row r="1" spans="5:9" ht="20.25" customHeight="1">
      <c r="E1" s="1" t="s">
        <v>0</v>
      </c>
      <c r="H1" s="2">
        <f>'[1]Forsendur'!$C$2</f>
        <v>39814</v>
      </c>
      <c r="I1" s="3">
        <f>'[1]Forsendur'!$C$2</f>
        <v>39814</v>
      </c>
    </row>
    <row r="2" spans="11:12" ht="15" customHeight="1" thickBot="1">
      <c r="K2" s="4" t="s">
        <v>1</v>
      </c>
      <c r="L2" s="5">
        <f>'[1]Forsendur'!C2</f>
        <v>39814</v>
      </c>
    </row>
    <row r="3" spans="6:10" ht="18.75" customHeight="1" thickTop="1">
      <c r="F3" s="6">
        <f>IF(AND('[1]Forsendur'!D4&gt;0,'[1]Forsendur'!D5=""),"&gt;&gt;&gt; Ath  Ath &lt;&lt;&lt;","")</f>
      </c>
      <c r="J3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6">
        <f>IF(AND('[1]Forsendur'!D4&gt;0,'[1]Forsendur'!D5=""),"&gt;&gt;&gt; Það vantar dags vísitölu í  forsendur &lt;&lt;&lt;","")</f>
      </c>
      <c r="J4" s="7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9" t="s">
        <v>2</v>
      </c>
      <c r="D6" s="10">
        <v>32827</v>
      </c>
      <c r="E6" s="10">
        <v>33100</v>
      </c>
      <c r="F6" s="10">
        <v>33192</v>
      </c>
      <c r="G6" s="10">
        <v>33253</v>
      </c>
      <c r="H6" s="10">
        <v>33373</v>
      </c>
      <c r="I6" s="10">
        <v>33526</v>
      </c>
      <c r="J6" s="10">
        <v>33618</v>
      </c>
      <c r="K6" s="10">
        <v>33709</v>
      </c>
      <c r="L6" s="10">
        <v>33831</v>
      </c>
      <c r="M6" s="10">
        <v>33953</v>
      </c>
      <c r="N6" s="10">
        <v>34074</v>
      </c>
    </row>
    <row r="7" spans="2:14" ht="15.75" customHeight="1">
      <c r="B7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2" t="s">
        <v>14</v>
      </c>
    </row>
    <row r="8" spans="4:14" ht="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</row>
    <row r="9" spans="2:14" ht="10.5" customHeight="1">
      <c r="B9" s="13" t="s">
        <v>15</v>
      </c>
      <c r="C9" s="11">
        <f>'[1]Forsendur'!C3</f>
        <v>6474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0.5" customHeight="1">
      <c r="B10" s="13"/>
      <c r="C10" s="14">
        <f>'[1]Forsendur'!C4</f>
        <v>327.9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0.5" customHeight="1">
      <c r="B11" s="13" t="s">
        <v>16</v>
      </c>
      <c r="C11" s="13"/>
      <c r="D11" s="11">
        <v>2693</v>
      </c>
      <c r="E11" s="11">
        <v>2925</v>
      </c>
      <c r="F11" s="11">
        <v>2938</v>
      </c>
      <c r="G11" s="11">
        <v>2969</v>
      </c>
      <c r="H11" s="11">
        <v>3070</v>
      </c>
      <c r="I11" s="11">
        <v>3194</v>
      </c>
      <c r="J11" s="11">
        <v>3196</v>
      </c>
      <c r="K11" s="11">
        <v>3200</v>
      </c>
      <c r="L11" s="11">
        <v>3234</v>
      </c>
      <c r="M11" s="11">
        <v>3239</v>
      </c>
      <c r="N11" s="12">
        <v>3278</v>
      </c>
    </row>
    <row r="12" spans="1:14" ht="10.5" customHeight="1">
      <c r="A12" s="15" t="s">
        <v>17</v>
      </c>
      <c r="B12" s="13" t="s">
        <v>18</v>
      </c>
      <c r="C12" s="13"/>
      <c r="D12" s="11">
        <v>5.75</v>
      </c>
      <c r="E12" s="11">
        <v>5.75</v>
      </c>
      <c r="F12" s="11">
        <v>6</v>
      </c>
      <c r="G12" s="11">
        <v>6</v>
      </c>
      <c r="H12" s="11">
        <v>6</v>
      </c>
      <c r="I12" s="11">
        <v>6</v>
      </c>
      <c r="J12" s="11">
        <v>6</v>
      </c>
      <c r="K12" s="11">
        <v>6</v>
      </c>
      <c r="L12" s="11">
        <v>6</v>
      </c>
      <c r="M12" s="11">
        <v>6</v>
      </c>
      <c r="N12" s="12">
        <v>6</v>
      </c>
    </row>
    <row r="13" spans="1:14" ht="10.5" customHeight="1">
      <c r="A13" s="15" t="s">
        <v>19</v>
      </c>
      <c r="B13" s="13" t="s">
        <v>20</v>
      </c>
      <c r="C13" s="16">
        <f>'[1]Forsendur'!C7</f>
        <v>0.0152</v>
      </c>
      <c r="D13" s="17"/>
      <c r="N13" s="18"/>
    </row>
    <row r="14" spans="1:14" ht="10.5" customHeight="1">
      <c r="A14" s="19">
        <f>IF(DAY('[1]Forsendur'!D5)&lt;1,32,DAY('[1]Forsendur'!D5))</f>
        <v>22</v>
      </c>
      <c r="B14" s="13" t="str">
        <f>IF(C14&lt;0,"Lækkun vísitölu","Hækkun vísitölu")</f>
        <v>Hækkun vísitölu</v>
      </c>
      <c r="C14" s="16">
        <f>IF(AND('[1]Forsendur'!D3&gt;0,'[1]Forsendur'!D4&gt;0),ROUND('[1]Forsendur'!D4/'[1]Forsendur'!C4-1,4),0)</f>
        <v>0.0152</v>
      </c>
      <c r="N14" s="20"/>
    </row>
    <row r="15" spans="1:14" ht="3.75" customHeight="1">
      <c r="A15" s="15"/>
      <c r="N15" s="7"/>
    </row>
    <row r="16" spans="1:14" ht="10.5" customHeight="1">
      <c r="A16" s="21">
        <f>IF(Dags_visit_naest&gt;C16,verdbspa,Verdb_raun)</f>
        <v>0.0152</v>
      </c>
      <c r="B16" s="22" t="s">
        <v>21</v>
      </c>
      <c r="C16" s="23">
        <v>1</v>
      </c>
      <c r="D16" s="24">
        <f aca="true" t="shared" si="0" ref="D16:M25">100000*LVT/D$11*((1+D$12/100)^((DAYS360(D$6,$L$2)+$C16-1)/360)*((1+$A16)^(($C16-15)/30)))/100000</f>
        <v>6.955183002146979</v>
      </c>
      <c r="E16" s="24">
        <f t="shared" si="0"/>
        <v>6.140571073427828</v>
      </c>
      <c r="F16" s="24">
        <f t="shared" si="0"/>
        <v>6.292201009035235</v>
      </c>
      <c r="G16" s="25">
        <f t="shared" si="0"/>
        <v>6.166326802145975</v>
      </c>
      <c r="H16" s="25">
        <f t="shared" si="0"/>
        <v>5.848750177459469</v>
      </c>
      <c r="I16" s="24">
        <f t="shared" si="0"/>
        <v>5.486841623053241</v>
      </c>
      <c r="J16" s="24">
        <f t="shared" si="0"/>
        <v>5.404108991065304</v>
      </c>
      <c r="K16" s="24">
        <f t="shared" si="0"/>
        <v>5.319299275532253</v>
      </c>
      <c r="L16" s="24">
        <f t="shared" si="0"/>
        <v>5.162131929668773</v>
      </c>
      <c r="M16" s="24">
        <f t="shared" si="0"/>
        <v>5.055020007464582</v>
      </c>
      <c r="N16" s="24">
        <f aca="true" t="shared" si="1" ref="N16:N43">100000*LVT/N$11*((1+N$12/100)^((DAYS360(N$6,$L$2)+$C55-1)/360)*((1+$A55)^(($C55-15)/30)))/100000</f>
        <v>4.898798646696445</v>
      </c>
    </row>
    <row r="17" spans="1:14" ht="10.5" customHeight="1">
      <c r="A17" s="21">
        <f aca="true" t="shared" si="2" ref="A17:A43">IF(Dags_visit_naest&gt;C17,verdbspa,Verdb_raun)</f>
        <v>0.0152</v>
      </c>
      <c r="B17" s="26"/>
      <c r="C17" s="23">
        <f aca="true" t="shared" si="3" ref="C17:C43">C16+1</f>
        <v>2</v>
      </c>
      <c r="D17" s="24">
        <f t="shared" si="0"/>
        <v>6.95976208729313</v>
      </c>
      <c r="E17" s="24">
        <f t="shared" si="0"/>
        <v>6.144613842364681</v>
      </c>
      <c r="F17" s="24">
        <f t="shared" si="0"/>
        <v>6.296384905087455</v>
      </c>
      <c r="G17" s="24">
        <f t="shared" si="0"/>
        <v>6.170427000204992</v>
      </c>
      <c r="H17" s="24">
        <f t="shared" si="0"/>
        <v>5.852639208140905</v>
      </c>
      <c r="I17" s="24">
        <f t="shared" si="0"/>
        <v>5.490490008566178</v>
      </c>
      <c r="J17" s="24">
        <f t="shared" si="0"/>
        <v>5.407702364869005</v>
      </c>
      <c r="K17" s="24">
        <f t="shared" si="0"/>
        <v>5.322836256504017</v>
      </c>
      <c r="L17" s="24">
        <f t="shared" si="0"/>
        <v>5.16556440478687</v>
      </c>
      <c r="M17" s="24">
        <f t="shared" si="0"/>
        <v>5.058381260263524</v>
      </c>
      <c r="N17" s="24">
        <f t="shared" si="1"/>
        <v>4.902056022659023</v>
      </c>
    </row>
    <row r="18" spans="1:14" ht="10.5" customHeight="1">
      <c r="A18" s="21">
        <f t="shared" si="2"/>
        <v>0.0152</v>
      </c>
      <c r="B18" s="26"/>
      <c r="C18" s="27">
        <f t="shared" si="3"/>
        <v>3</v>
      </c>
      <c r="D18" s="28">
        <f t="shared" si="0"/>
        <v>6.964344187172431</v>
      </c>
      <c r="E18" s="28">
        <f t="shared" si="0"/>
        <v>6.14865927294008</v>
      </c>
      <c r="F18" s="28">
        <f t="shared" si="0"/>
        <v>6.300571583152863</v>
      </c>
      <c r="G18" s="28">
        <f t="shared" si="0"/>
        <v>6.174529924623588</v>
      </c>
      <c r="H18" s="28">
        <f t="shared" si="0"/>
        <v>5.856530824769626</v>
      </c>
      <c r="I18" s="28">
        <f t="shared" si="0"/>
        <v>5.494140820013334</v>
      </c>
      <c r="J18" s="28">
        <f t="shared" si="0"/>
        <v>5.4112981280277905</v>
      </c>
      <c r="K18" s="28">
        <f t="shared" si="0"/>
        <v>5.326375589333376</v>
      </c>
      <c r="L18" s="28">
        <f t="shared" si="0"/>
        <v>5.168999162273105</v>
      </c>
      <c r="M18" s="28">
        <f t="shared" si="0"/>
        <v>5.061744748072489</v>
      </c>
      <c r="N18" s="28">
        <f t="shared" si="1"/>
        <v>4.9053155645604205</v>
      </c>
    </row>
    <row r="19" spans="1:14" ht="10.5" customHeight="1">
      <c r="A19" s="21">
        <f t="shared" si="2"/>
        <v>0.0152</v>
      </c>
      <c r="B19" s="26"/>
      <c r="C19" s="23">
        <f t="shared" si="3"/>
        <v>4</v>
      </c>
      <c r="D19" s="24">
        <f t="shared" si="0"/>
        <v>6.968929303769693</v>
      </c>
      <c r="E19" s="24">
        <f t="shared" si="0"/>
        <v>6.152707366906373</v>
      </c>
      <c r="F19" s="24">
        <f t="shared" si="0"/>
        <v>6.30476104508131</v>
      </c>
      <c r="G19" s="24">
        <f t="shared" si="0"/>
        <v>6.178635577214606</v>
      </c>
      <c r="H19" s="24">
        <f t="shared" si="0"/>
        <v>5.860425029065117</v>
      </c>
      <c r="I19" s="24">
        <f t="shared" si="0"/>
        <v>5.4977940590077985</v>
      </c>
      <c r="J19" s="24">
        <f t="shared" si="0"/>
        <v>5.414896282130424</v>
      </c>
      <c r="K19" s="24">
        <f t="shared" si="0"/>
        <v>5.32991727558416</v>
      </c>
      <c r="L19" s="24">
        <f t="shared" si="0"/>
        <v>5.172436203645102</v>
      </c>
      <c r="M19" s="24">
        <f t="shared" si="0"/>
        <v>5.065110472377609</v>
      </c>
      <c r="N19" s="24">
        <f t="shared" si="1"/>
        <v>4.908577273840845</v>
      </c>
    </row>
    <row r="20" spans="1:14" ht="10.5" customHeight="1">
      <c r="A20" s="21">
        <f t="shared" si="2"/>
        <v>0.0152</v>
      </c>
      <c r="B20" s="26"/>
      <c r="C20" s="23">
        <f t="shared" si="3"/>
        <v>5</v>
      </c>
      <c r="D20" s="24">
        <f t="shared" si="0"/>
        <v>6.973517439071036</v>
      </c>
      <c r="E20" s="24">
        <f t="shared" si="0"/>
        <v>6.156758126017053</v>
      </c>
      <c r="F20" s="24">
        <f t="shared" si="0"/>
        <v>6.308953292723882</v>
      </c>
      <c r="G20" s="24">
        <f t="shared" si="0"/>
        <v>6.182743959792101</v>
      </c>
      <c r="H20" s="24">
        <f t="shared" si="0"/>
        <v>5.864321822747999</v>
      </c>
      <c r="I20" s="24">
        <f t="shared" si="0"/>
        <v>5.501449727163722</v>
      </c>
      <c r="J20" s="24">
        <f t="shared" si="0"/>
        <v>5.41849682876672</v>
      </c>
      <c r="K20" s="24">
        <f t="shared" si="0"/>
        <v>5.333461316821234</v>
      </c>
      <c r="L20" s="24">
        <f t="shared" si="0"/>
        <v>5.175875530421492</v>
      </c>
      <c r="M20" s="24">
        <f t="shared" si="0"/>
        <v>5.068478434666007</v>
      </c>
      <c r="N20" s="24">
        <f t="shared" si="1"/>
        <v>4.9118411519414575</v>
      </c>
    </row>
    <row r="21" spans="1:14" s="33" customFormat="1" ht="10.5" customHeight="1">
      <c r="A21" s="29">
        <f t="shared" si="2"/>
        <v>0.0152</v>
      </c>
      <c r="B21" s="30"/>
      <c r="C21" s="31">
        <f t="shared" si="3"/>
        <v>6</v>
      </c>
      <c r="D21" s="32">
        <f t="shared" si="0"/>
        <v>6.978108595063882</v>
      </c>
      <c r="E21" s="32">
        <f t="shared" si="0"/>
        <v>6.160811552026773</v>
      </c>
      <c r="F21" s="32">
        <f t="shared" si="0"/>
        <v>6.31314832793289</v>
      </c>
      <c r="G21" s="32">
        <f t="shared" si="0"/>
        <v>6.1868550741713335</v>
      </c>
      <c r="H21" s="32">
        <f t="shared" si="0"/>
        <v>5.868221207540046</v>
      </c>
      <c r="I21" s="32">
        <f t="shared" si="0"/>
        <v>5.505107826096341</v>
      </c>
      <c r="J21" s="32">
        <f t="shared" si="0"/>
        <v>5.422099769527562</v>
      </c>
      <c r="K21" s="32">
        <f t="shared" si="0"/>
        <v>5.337007714610509</v>
      </c>
      <c r="L21" s="32">
        <f t="shared" si="0"/>
        <v>5.179317144121914</v>
      </c>
      <c r="M21" s="32">
        <f t="shared" si="0"/>
        <v>5.07184863642579</v>
      </c>
      <c r="N21" s="32">
        <f t="shared" si="1"/>
        <v>4.915107200304381</v>
      </c>
    </row>
    <row r="22" spans="1:14" ht="10.5" customHeight="1">
      <c r="A22" s="21">
        <f t="shared" si="2"/>
        <v>0.0152</v>
      </c>
      <c r="B22" s="26"/>
      <c r="C22" s="23">
        <f t="shared" si="3"/>
        <v>7</v>
      </c>
      <c r="D22" s="24">
        <f t="shared" si="0"/>
        <v>6.982702773736966</v>
      </c>
      <c r="E22" s="24">
        <f t="shared" si="0"/>
        <v>6.164867646691343</v>
      </c>
      <c r="F22" s="24">
        <f t="shared" si="0"/>
        <v>6.317346152561889</v>
      </c>
      <c r="G22" s="24">
        <f t="shared" si="0"/>
        <v>6.190968922168772</v>
      </c>
      <c r="H22" s="24">
        <f t="shared" si="0"/>
        <v>5.8721231851641775</v>
      </c>
      <c r="I22" s="24">
        <f t="shared" si="0"/>
        <v>5.508768357421957</v>
      </c>
      <c r="J22" s="24">
        <f t="shared" si="0"/>
        <v>5.425705106004876</v>
      </c>
      <c r="K22" s="24">
        <f t="shared" si="0"/>
        <v>5.340556470518936</v>
      </c>
      <c r="L22" s="24">
        <f t="shared" si="0"/>
        <v>5.182761046267027</v>
      </c>
      <c r="M22" s="24">
        <f t="shared" si="0"/>
        <v>5.07522107914606</v>
      </c>
      <c r="N22" s="24">
        <f t="shared" si="1"/>
        <v>4.918375420372695</v>
      </c>
    </row>
    <row r="23" spans="1:14" ht="10.5" customHeight="1">
      <c r="A23" s="21">
        <f t="shared" si="2"/>
        <v>0.0152</v>
      </c>
      <c r="B23" s="26"/>
      <c r="C23" s="23">
        <f t="shared" si="3"/>
        <v>8</v>
      </c>
      <c r="D23" s="24">
        <f t="shared" si="0"/>
        <v>6.987299977080331</v>
      </c>
      <c r="E23" s="24">
        <f t="shared" si="0"/>
        <v>6.1689264117677185</v>
      </c>
      <c r="F23" s="24">
        <f t="shared" si="0"/>
        <v>6.321546768465647</v>
      </c>
      <c r="G23" s="24">
        <f t="shared" si="0"/>
        <v>6.1950855056020835</v>
      </c>
      <c r="H23" s="24">
        <f t="shared" si="0"/>
        <v>5.876027757344448</v>
      </c>
      <c r="I23" s="24">
        <f t="shared" si="0"/>
        <v>5.512431322757953</v>
      </c>
      <c r="J23" s="24">
        <f t="shared" si="0"/>
        <v>5.429312839791657</v>
      </c>
      <c r="K23" s="24">
        <f t="shared" si="0"/>
        <v>5.344107586114508</v>
      </c>
      <c r="L23" s="24">
        <f t="shared" si="0"/>
        <v>5.186207238378489</v>
      </c>
      <c r="M23" s="24">
        <f t="shared" si="0"/>
        <v>5.078595764316908</v>
      </c>
      <c r="N23" s="24">
        <f t="shared" si="1"/>
        <v>4.921645813590439</v>
      </c>
    </row>
    <row r="24" spans="1:14" s="34" customFormat="1" ht="10.5" customHeight="1">
      <c r="A24" s="21">
        <f t="shared" si="2"/>
        <v>0.0152</v>
      </c>
      <c r="B24" s="26"/>
      <c r="C24" s="31">
        <f t="shared" si="3"/>
        <v>9</v>
      </c>
      <c r="D24" s="28">
        <f t="shared" si="0"/>
        <v>6.991900207085329</v>
      </c>
      <c r="E24" s="28">
        <f t="shared" si="0"/>
        <v>6.172987849014026</v>
      </c>
      <c r="F24" s="28">
        <f t="shared" si="0"/>
        <v>6.325750177500185</v>
      </c>
      <c r="G24" s="28">
        <f t="shared" si="0"/>
        <v>6.199204826290164</v>
      </c>
      <c r="H24" s="28">
        <f t="shared" si="0"/>
        <v>5.879934925806072</v>
      </c>
      <c r="I24" s="28">
        <f t="shared" si="0"/>
        <v>5.516096723722784</v>
      </c>
      <c r="J24" s="28">
        <f t="shared" si="0"/>
        <v>5.432922972481962</v>
      </c>
      <c r="K24" s="28">
        <f t="shared" si="0"/>
        <v>5.347661062966263</v>
      </c>
      <c r="L24" s="28">
        <f t="shared" si="0"/>
        <v>5.189655721978981</v>
      </c>
      <c r="M24" s="28">
        <f t="shared" si="0"/>
        <v>5.081972693429415</v>
      </c>
      <c r="N24" s="28">
        <f t="shared" si="1"/>
        <v>4.924918381402616</v>
      </c>
    </row>
    <row r="25" spans="1:14" s="33" customFormat="1" ht="10.5" customHeight="1">
      <c r="A25" s="21">
        <f t="shared" si="2"/>
        <v>0.0152</v>
      </c>
      <c r="B25" s="26"/>
      <c r="C25" s="35">
        <f t="shared" si="3"/>
        <v>10</v>
      </c>
      <c r="D25" s="24">
        <f t="shared" si="0"/>
        <v>6.996503465744625</v>
      </c>
      <c r="E25" s="24">
        <f t="shared" si="0"/>
        <v>6.177051960189543</v>
      </c>
      <c r="F25" s="24">
        <f t="shared" si="0"/>
        <v>6.32995638152275</v>
      </c>
      <c r="G25" s="24">
        <f t="shared" si="0"/>
        <v>6.203326886053095</v>
      </c>
      <c r="H25" s="24">
        <f t="shared" si="0"/>
        <v>5.8838446922754</v>
      </c>
      <c r="I25" s="24">
        <f t="shared" si="0"/>
        <v>5.519764561935981</v>
      </c>
      <c r="J25" s="24">
        <f t="shared" si="0"/>
        <v>5.4365355056708955</v>
      </c>
      <c r="K25" s="24">
        <f t="shared" si="0"/>
        <v>5.351216902644276</v>
      </c>
      <c r="L25" s="24">
        <f t="shared" si="0"/>
        <v>5.193106498592187</v>
      </c>
      <c r="M25" s="24">
        <f t="shared" si="0"/>
        <v>5.085351867975651</v>
      </c>
      <c r="N25" s="24">
        <f t="shared" si="1"/>
        <v>4.928193125255184</v>
      </c>
    </row>
    <row r="26" spans="1:14" s="38" customFormat="1" ht="10.5" customHeight="1">
      <c r="A26" s="21">
        <f t="shared" si="2"/>
        <v>0.0152</v>
      </c>
      <c r="B26" s="36"/>
      <c r="C26" s="37">
        <f t="shared" si="3"/>
        <v>11</v>
      </c>
      <c r="D26" s="25">
        <f aca="true" t="shared" si="4" ref="D26:M35">100000*LVT/D$11*((1+D$12/100)^((DAYS360(D$6,$L$2)+$C26-1)/360)*((1+$A26)^(($C26-15)/30)))/100000</f>
        <v>7.001109755052191</v>
      </c>
      <c r="E26" s="25">
        <f t="shared" si="4"/>
        <v>6.1811187470546995</v>
      </c>
      <c r="F26" s="25">
        <f t="shared" si="4"/>
        <v>6.334165382391818</v>
      </c>
      <c r="G26" s="25">
        <f t="shared" si="4"/>
        <v>6.207451686712186</v>
      </c>
      <c r="H26" s="25">
        <f t="shared" si="4"/>
        <v>5.887757058479936</v>
      </c>
      <c r="I26" s="25">
        <f t="shared" si="4"/>
        <v>5.523434839018152</v>
      </c>
      <c r="J26" s="25">
        <f t="shared" si="4"/>
        <v>5.440150440954635</v>
      </c>
      <c r="K26" s="25">
        <f t="shared" si="4"/>
        <v>5.354775106719671</v>
      </c>
      <c r="L26" s="25">
        <f t="shared" si="4"/>
        <v>5.196559569742811</v>
      </c>
      <c r="M26" s="25">
        <f t="shared" si="4"/>
        <v>5.088733289448682</v>
      </c>
      <c r="N26" s="25">
        <f t="shared" si="1"/>
        <v>4.9314700465950665</v>
      </c>
    </row>
    <row r="27" spans="1:14" s="38" customFormat="1" ht="10.5" customHeight="1">
      <c r="A27" s="39">
        <f t="shared" si="2"/>
        <v>0.0152</v>
      </c>
      <c r="B27" s="36"/>
      <c r="C27" s="40">
        <f t="shared" si="3"/>
        <v>12</v>
      </c>
      <c r="D27" s="41">
        <f t="shared" si="4"/>
        <v>7.005719077003324</v>
      </c>
      <c r="E27" s="41">
        <f t="shared" si="4"/>
        <v>6.185188211371092</v>
      </c>
      <c r="F27" s="41">
        <f t="shared" si="4"/>
        <v>6.338377181967112</v>
      </c>
      <c r="G27" s="41">
        <f t="shared" si="4"/>
        <v>6.211579230089947</v>
      </c>
      <c r="H27" s="41">
        <f t="shared" si="4"/>
        <v>5.891672026148331</v>
      </c>
      <c r="I27" s="41">
        <f t="shared" si="4"/>
        <v>5.527107556590984</v>
      </c>
      <c r="J27" s="41">
        <f t="shared" si="4"/>
        <v>5.443767779930412</v>
      </c>
      <c r="K27" s="41">
        <f t="shared" si="4"/>
        <v>5.358335676764615</v>
      </c>
      <c r="L27" s="41">
        <f t="shared" si="4"/>
        <v>5.200014936956567</v>
      </c>
      <c r="M27" s="41">
        <f t="shared" si="4"/>
        <v>5.092116959342564</v>
      </c>
      <c r="N27" s="41">
        <f t="shared" si="1"/>
        <v>4.934749146870148</v>
      </c>
    </row>
    <row r="28" spans="1:14" s="38" customFormat="1" ht="10.5" customHeight="1">
      <c r="A28" s="39">
        <f t="shared" si="2"/>
        <v>0.0152</v>
      </c>
      <c r="B28" s="36"/>
      <c r="C28" s="37">
        <f t="shared" si="3"/>
        <v>13</v>
      </c>
      <c r="D28" s="25">
        <f t="shared" si="4"/>
        <v>7.010331433594613</v>
      </c>
      <c r="E28" s="25">
        <f t="shared" si="4"/>
        <v>6.189260354901474</v>
      </c>
      <c r="F28" s="25">
        <f t="shared" si="4"/>
        <v>6.342591782109579</v>
      </c>
      <c r="G28" s="25">
        <f t="shared" si="4"/>
        <v>6.2157095180101045</v>
      </c>
      <c r="H28" s="25">
        <f t="shared" si="4"/>
        <v>5.895589597010385</v>
      </c>
      <c r="I28" s="25">
        <f t="shared" si="4"/>
        <v>5.530782716277237</v>
      </c>
      <c r="J28" s="25">
        <f t="shared" si="4"/>
        <v>5.447387524196521</v>
      </c>
      <c r="K28" s="25">
        <f t="shared" si="4"/>
        <v>5.361898614352321</v>
      </c>
      <c r="L28" s="25">
        <f t="shared" si="4"/>
        <v>5.203472601760183</v>
      </c>
      <c r="M28" s="25">
        <f t="shared" si="4"/>
        <v>5.095502879152351</v>
      </c>
      <c r="N28" s="25">
        <f t="shared" si="1"/>
        <v>4.9380304275292755</v>
      </c>
    </row>
    <row r="29" spans="1:14" s="38" customFormat="1" ht="10.5" customHeight="1">
      <c r="A29" s="42">
        <f t="shared" si="2"/>
        <v>0.0152</v>
      </c>
      <c r="B29" s="36"/>
      <c r="C29" s="37">
        <f t="shared" si="3"/>
        <v>14</v>
      </c>
      <c r="D29" s="25">
        <f t="shared" si="4"/>
        <v>7.014946826823984</v>
      </c>
      <c r="E29" s="25">
        <f t="shared" si="4"/>
        <v>6.193335179409759</v>
      </c>
      <c r="F29" s="25">
        <f t="shared" si="4"/>
        <v>6.3468091846814145</v>
      </c>
      <c r="G29" s="25">
        <f t="shared" si="4"/>
        <v>6.2198425522975995</v>
      </c>
      <c r="H29" s="25">
        <f t="shared" si="4"/>
        <v>5.899509772797048</v>
      </c>
      <c r="I29" s="25">
        <f t="shared" si="4"/>
        <v>5.534460319700759</v>
      </c>
      <c r="J29" s="25">
        <f t="shared" si="4"/>
        <v>5.451009675352318</v>
      </c>
      <c r="K29" s="25">
        <f t="shared" si="4"/>
        <v>5.365463921057047</v>
      </c>
      <c r="L29" s="25">
        <f t="shared" si="4"/>
        <v>5.206932565681404</v>
      </c>
      <c r="M29" s="25">
        <f t="shared" si="4"/>
        <v>5.098891050374081</v>
      </c>
      <c r="N29" s="25">
        <f t="shared" si="1"/>
        <v>4.94131389002226</v>
      </c>
    </row>
    <row r="30" spans="1:14" s="38" customFormat="1" ht="10.5" customHeight="1">
      <c r="A30" s="42">
        <f t="shared" si="2"/>
        <v>0.0152</v>
      </c>
      <c r="B30" s="36"/>
      <c r="C30" s="40">
        <f t="shared" si="3"/>
        <v>15</v>
      </c>
      <c r="D30" s="41">
        <f t="shared" si="4"/>
        <v>7.019565258690667</v>
      </c>
      <c r="E30" s="41">
        <f>100000*LVT/E$11*((1+E$12/100)^((DAYS360(E$6,$L$2)+$C30-1)/360)*((1+$A30)^(($C30-15)/30)))/100000</f>
        <v>6.197412686661029</v>
      </c>
      <c r="F30" s="41">
        <f t="shared" si="4"/>
        <v>6.351029391546049</v>
      </c>
      <c r="G30" s="41">
        <f t="shared" si="4"/>
        <v>6.223978334778583</v>
      </c>
      <c r="H30" s="41">
        <f t="shared" si="4"/>
        <v>5.9034325552404265</v>
      </c>
      <c r="I30" s="41">
        <f t="shared" si="4"/>
        <v>5.538140368486475</v>
      </c>
      <c r="J30" s="41">
        <f t="shared" si="4"/>
        <v>5.454634234998233</v>
      </c>
      <c r="K30" s="41">
        <f t="shared" si="4"/>
        <v>5.369031598454099</v>
      </c>
      <c r="L30" s="41">
        <f>100000*LVT/L$11*((1+L$12/100)^((DAYS360(L$6,$L$2)+$C30-1)/360)*((1+$A30)^(($C30-15)/30)))/100000</f>
        <v>5.210394830248995</v>
      </c>
      <c r="M30" s="41">
        <f t="shared" si="4"/>
        <v>5.1022814745047995</v>
      </c>
      <c r="N30" s="41">
        <f t="shared" si="1"/>
        <v>4.944599535799877</v>
      </c>
    </row>
    <row r="31" spans="1:14" s="38" customFormat="1" ht="10.5" customHeight="1">
      <c r="A31" s="42">
        <f t="shared" si="2"/>
        <v>0.0152</v>
      </c>
      <c r="B31" s="43"/>
      <c r="C31" s="37">
        <f t="shared" si="3"/>
        <v>16</v>
      </c>
      <c r="D31" s="25">
        <f t="shared" si="4"/>
        <v>7.024186731195211</v>
      </c>
      <c r="E31" s="25">
        <f t="shared" si="4"/>
        <v>6.201492878421516</v>
      </c>
      <c r="F31" s="25">
        <f t="shared" si="4"/>
        <v>6.35525240456815</v>
      </c>
      <c r="G31" s="25">
        <f t="shared" si="4"/>
        <v>6.228116867280421</v>
      </c>
      <c r="H31" s="25">
        <f t="shared" si="4"/>
        <v>5.907357946073771</v>
      </c>
      <c r="I31" s="25">
        <f t="shared" si="4"/>
        <v>5.541822864260382</v>
      </c>
      <c r="J31" s="25">
        <f t="shared" si="4"/>
        <v>5.458261204735745</v>
      </c>
      <c r="K31" s="25">
        <f t="shared" si="4"/>
        <v>5.37260164811983</v>
      </c>
      <c r="L31" s="25">
        <f t="shared" si="4"/>
        <v>5.21385939699273</v>
      </c>
      <c r="M31" s="25">
        <f t="shared" si="4"/>
        <v>5.105674153042541</v>
      </c>
      <c r="N31" s="25">
        <f t="shared" si="1"/>
        <v>4.947887366313864</v>
      </c>
    </row>
    <row r="32" spans="1:14" s="38" customFormat="1" ht="10.5" customHeight="1">
      <c r="A32" s="42">
        <f t="shared" si="2"/>
        <v>0.0152</v>
      </c>
      <c r="B32" s="43"/>
      <c r="C32" s="37">
        <f t="shared" si="3"/>
        <v>17</v>
      </c>
      <c r="D32" s="25">
        <f t="shared" si="4"/>
        <v>7.028811246339477</v>
      </c>
      <c r="E32" s="25">
        <f t="shared" si="4"/>
        <v>6.2055757564586225</v>
      </c>
      <c r="F32" s="25">
        <f t="shared" si="4"/>
        <v>6.359478225613623</v>
      </c>
      <c r="G32" s="25">
        <f t="shared" si="4"/>
        <v>6.2322581516316955</v>
      </c>
      <c r="H32" s="25">
        <f t="shared" si="4"/>
        <v>5.911285947031485</v>
      </c>
      <c r="I32" s="25">
        <f t="shared" si="4"/>
        <v>5.545507808649571</v>
      </c>
      <c r="J32" s="25">
        <f t="shared" si="4"/>
        <v>5.461890586167408</v>
      </c>
      <c r="K32" s="25">
        <f t="shared" si="4"/>
        <v>5.376174071631643</v>
      </c>
      <c r="L32" s="25">
        <f t="shared" si="4"/>
        <v>5.2173262674434</v>
      </c>
      <c r="M32" s="25">
        <f t="shared" si="4"/>
        <v>5.109069087486333</v>
      </c>
      <c r="N32" s="25">
        <f t="shared" si="1"/>
        <v>4.951177383016925</v>
      </c>
    </row>
    <row r="33" spans="1:14" s="38" customFormat="1" ht="10.5" customHeight="1">
      <c r="A33" s="42">
        <f t="shared" si="2"/>
        <v>0.0152</v>
      </c>
      <c r="B33" s="43"/>
      <c r="C33" s="40">
        <f t="shared" si="3"/>
        <v>18</v>
      </c>
      <c r="D33" s="41">
        <f t="shared" si="4"/>
        <v>7.0334388061266555</v>
      </c>
      <c r="E33" s="41">
        <f t="shared" si="4"/>
        <v>6.209661322540914</v>
      </c>
      <c r="F33" s="41">
        <f t="shared" si="4"/>
        <v>6.363706856549623</v>
      </c>
      <c r="G33" s="41">
        <f t="shared" si="4"/>
        <v>6.236402189662201</v>
      </c>
      <c r="H33" s="41">
        <f t="shared" si="4"/>
        <v>5.915216559849133</v>
      </c>
      <c r="I33" s="41">
        <f t="shared" si="4"/>
        <v>5.5491952032822045</v>
      </c>
      <c r="J33" s="41">
        <f t="shared" si="4"/>
        <v>5.4655223808968385</v>
      </c>
      <c r="K33" s="41">
        <f t="shared" si="4"/>
        <v>5.379748870567983</v>
      </c>
      <c r="L33" s="41">
        <f t="shared" si="4"/>
        <v>5.220795443132824</v>
      </c>
      <c r="M33" s="41">
        <f t="shared" si="4"/>
        <v>5.112466279336205</v>
      </c>
      <c r="N33" s="41">
        <f t="shared" si="1"/>
        <v>4.954469587362734</v>
      </c>
    </row>
    <row r="34" spans="1:14" s="38" customFormat="1" ht="10.5" customHeight="1">
      <c r="A34" s="42">
        <f t="shared" si="2"/>
        <v>0.0152</v>
      </c>
      <c r="B34" s="43"/>
      <c r="C34" s="37">
        <f t="shared" si="3"/>
        <v>19</v>
      </c>
      <c r="D34" s="25">
        <f t="shared" si="4"/>
        <v>7.038069412561243</v>
      </c>
      <c r="E34" s="25">
        <f t="shared" si="4"/>
        <v>6.213749578438116</v>
      </c>
      <c r="F34" s="25">
        <f t="shared" si="4"/>
        <v>6.3679382992445355</v>
      </c>
      <c r="G34" s="25">
        <f t="shared" si="4"/>
        <v>6.240548983202954</v>
      </c>
      <c r="H34" s="25">
        <f t="shared" si="4"/>
        <v>5.919149786263429</v>
      </c>
      <c r="I34" s="25">
        <f t="shared" si="4"/>
        <v>5.552885049787535</v>
      </c>
      <c r="J34" s="25">
        <f t="shared" si="4"/>
        <v>5.469156590528718</v>
      </c>
      <c r="K34" s="25">
        <f t="shared" si="4"/>
        <v>5.3833260465083566</v>
      </c>
      <c r="L34" s="25">
        <f t="shared" si="4"/>
        <v>5.224266925593827</v>
      </c>
      <c r="M34" s="25">
        <f t="shared" si="4"/>
        <v>5.1158657300931845</v>
      </c>
      <c r="N34" s="25">
        <f t="shared" si="1"/>
        <v>4.957763980805927</v>
      </c>
    </row>
    <row r="35" spans="1:14" s="38" customFormat="1" ht="10.5" customHeight="1">
      <c r="A35" s="42">
        <f t="shared" si="2"/>
        <v>0.0152</v>
      </c>
      <c r="B35" s="43"/>
      <c r="C35" s="37">
        <f t="shared" si="3"/>
        <v>20</v>
      </c>
      <c r="D35" s="25">
        <f t="shared" si="4"/>
        <v>7.042703067649065</v>
      </c>
      <c r="E35" s="25">
        <f t="shared" si="4"/>
        <v>6.217840525921128</v>
      </c>
      <c r="F35" s="25">
        <f t="shared" si="4"/>
        <v>6.3721725555679996</v>
      </c>
      <c r="G35" s="25">
        <f t="shared" si="4"/>
        <v>6.244698534086187</v>
      </c>
      <c r="H35" s="25">
        <f t="shared" si="4"/>
        <v>5.923085628012237</v>
      </c>
      <c r="I35" s="25">
        <f t="shared" si="4"/>
        <v>5.55657734979589</v>
      </c>
      <c r="J35" s="25">
        <f t="shared" si="4"/>
        <v>5.472793216668798</v>
      </c>
      <c r="K35" s="25">
        <f t="shared" si="4"/>
        <v>5.38690560103331</v>
      </c>
      <c r="L35" s="25">
        <f t="shared" si="4"/>
        <v>5.227740716360263</v>
      </c>
      <c r="M35" s="25">
        <f t="shared" si="4"/>
        <v>5.119267441259293</v>
      </c>
      <c r="N35" s="25">
        <f t="shared" si="1"/>
        <v>4.961060564802109</v>
      </c>
    </row>
    <row r="36" spans="1:14" s="38" customFormat="1" ht="10.5" customHeight="1">
      <c r="A36" s="42">
        <f t="shared" si="2"/>
        <v>0.0152</v>
      </c>
      <c r="B36" s="43"/>
      <c r="C36" s="40">
        <f t="shared" si="3"/>
        <v>21</v>
      </c>
      <c r="D36" s="41">
        <f aca="true" t="shared" si="5" ref="D36:M43">100000*LVT/D$11*((1+D$12/100)^((DAYS360(D$6,$L$2)+$C36-1)/360)*((1+$A36)^(($C36-15)/30)))/100000</f>
        <v>7.047339773397261</v>
      </c>
      <c r="E36" s="41">
        <f t="shared" si="5"/>
        <v>6.221934166762006</v>
      </c>
      <c r="F36" s="41">
        <f t="shared" si="5"/>
        <v>6.376409627390883</v>
      </c>
      <c r="G36" s="41">
        <f t="shared" si="5"/>
        <v>6.248850844145345</v>
      </c>
      <c r="H36" s="41">
        <f t="shared" si="5"/>
        <v>5.927024086834581</v>
      </c>
      <c r="I36" s="41">
        <f t="shared" si="5"/>
        <v>5.560272104938693</v>
      </c>
      <c r="J36" s="41">
        <f t="shared" si="5"/>
        <v>5.476432260923894</v>
      </c>
      <c r="K36" s="41">
        <f t="shared" si="5"/>
        <v>5.390487535724445</v>
      </c>
      <c r="L36" s="41">
        <f t="shared" si="5"/>
        <v>5.231216816967</v>
      </c>
      <c r="M36" s="41">
        <f t="shared" si="5"/>
        <v>5.122671414337551</v>
      </c>
      <c r="N36" s="41">
        <f t="shared" si="1"/>
        <v>4.96435934080785</v>
      </c>
    </row>
    <row r="37" spans="1:14" s="38" customFormat="1" ht="10.5" customHeight="1">
      <c r="A37" s="42">
        <f t="shared" si="2"/>
        <v>0.0152</v>
      </c>
      <c r="B37" s="43"/>
      <c r="C37" s="37">
        <f t="shared" si="3"/>
        <v>22</v>
      </c>
      <c r="D37" s="25">
        <f t="shared" si="5"/>
        <v>7.0519795318142915</v>
      </c>
      <c r="E37" s="25">
        <f t="shared" si="5"/>
        <v>6.226030502733976</v>
      </c>
      <c r="F37" s="25">
        <f t="shared" si="5"/>
        <v>6.380649516585312</v>
      </c>
      <c r="G37" s="25">
        <f t="shared" si="5"/>
        <v>6.253005915215105</v>
      </c>
      <c r="H37" s="25">
        <f t="shared" si="5"/>
        <v>5.930965164470646</v>
      </c>
      <c r="I37" s="25">
        <f t="shared" si="5"/>
        <v>5.563969316848439</v>
      </c>
      <c r="J37" s="25">
        <f t="shared" si="5"/>
        <v>5.480073724901895</v>
      </c>
      <c r="K37" s="25">
        <f t="shared" si="5"/>
        <v>5.394071852164411</v>
      </c>
      <c r="L37" s="25">
        <f t="shared" si="5"/>
        <v>5.234695228949927</v>
      </c>
      <c r="M37" s="25">
        <f t="shared" si="5"/>
        <v>5.126077650831982</v>
      </c>
      <c r="N37" s="25">
        <f t="shared" si="1"/>
        <v>4.967660310280691</v>
      </c>
    </row>
    <row r="38" spans="1:14" s="38" customFormat="1" ht="10.5" customHeight="1">
      <c r="A38" s="42">
        <f t="shared" si="2"/>
        <v>0.0152</v>
      </c>
      <c r="B38" s="43"/>
      <c r="C38" s="37">
        <f t="shared" si="3"/>
        <v>23</v>
      </c>
      <c r="D38" s="25">
        <f t="shared" si="5"/>
        <v>7.056622344909952</v>
      </c>
      <c r="E38" s="25">
        <f t="shared" si="5"/>
        <v>6.230129535611432</v>
      </c>
      <c r="F38" s="25">
        <f t="shared" si="5"/>
        <v>6.38489222502465</v>
      </c>
      <c r="G38" s="25">
        <f t="shared" si="5"/>
        <v>6.2571637491313465</v>
      </c>
      <c r="H38" s="25">
        <f t="shared" si="5"/>
        <v>5.934908862661763</v>
      </c>
      <c r="I38" s="25">
        <f t="shared" si="5"/>
        <v>5.567668987158719</v>
      </c>
      <c r="J38" s="25">
        <f t="shared" si="5"/>
        <v>5.483717610211751</v>
      </c>
      <c r="K38" s="25">
        <f t="shared" si="5"/>
        <v>5.3976585519369165</v>
      </c>
      <c r="L38" s="25">
        <f t="shared" si="5"/>
        <v>5.238175953845959</v>
      </c>
      <c r="M38" s="25">
        <f t="shared" si="5"/>
        <v>5.1294861522476065</v>
      </c>
      <c r="N38" s="25">
        <f t="shared" si="1"/>
        <v>4.970963474679144</v>
      </c>
    </row>
    <row r="39" spans="1:14" s="38" customFormat="1" ht="10.5" customHeight="1">
      <c r="A39" s="42">
        <f t="shared" si="2"/>
        <v>0.0152</v>
      </c>
      <c r="B39" s="43"/>
      <c r="C39" s="40">
        <f t="shared" si="3"/>
        <v>24</v>
      </c>
      <c r="D39" s="41">
        <f t="shared" si="5"/>
        <v>7.061268214695344</v>
      </c>
      <c r="E39" s="41">
        <f t="shared" si="5"/>
        <v>6.234231267169939</v>
      </c>
      <c r="F39" s="41">
        <f t="shared" si="5"/>
        <v>6.3891377545835075</v>
      </c>
      <c r="G39" s="41">
        <f t="shared" si="5"/>
        <v>6.261324347731183</v>
      </c>
      <c r="H39" s="41">
        <f t="shared" si="5"/>
        <v>5.938855183150433</v>
      </c>
      <c r="I39" s="41">
        <f t="shared" si="5"/>
        <v>5.571371117504203</v>
      </c>
      <c r="J39" s="41">
        <f t="shared" si="5"/>
        <v>5.487363918463492</v>
      </c>
      <c r="K39" s="41">
        <f t="shared" si="5"/>
        <v>5.401247636626718</v>
      </c>
      <c r="L39" s="41">
        <f t="shared" si="5"/>
        <v>5.241658993193027</v>
      </c>
      <c r="M39" s="41">
        <f t="shared" si="5"/>
        <v>5.132896920090448</v>
      </c>
      <c r="N39" s="41">
        <f t="shared" si="1"/>
        <v>4.97426883546269</v>
      </c>
    </row>
    <row r="40" spans="1:14" s="38" customFormat="1" ht="10.5" customHeight="1">
      <c r="A40" s="42">
        <f t="shared" si="2"/>
        <v>0.0152</v>
      </c>
      <c r="B40" s="43"/>
      <c r="C40" s="37">
        <f t="shared" si="3"/>
        <v>25</v>
      </c>
      <c r="D40" s="25">
        <f t="shared" si="5"/>
        <v>7.065917143182904</v>
      </c>
      <c r="E40" s="25">
        <f t="shared" si="5"/>
        <v>6.238335699186226</v>
      </c>
      <c r="F40" s="25">
        <f t="shared" si="5"/>
        <v>6.393386107137742</v>
      </c>
      <c r="G40" s="25">
        <f t="shared" si="5"/>
        <v>6.265487712852947</v>
      </c>
      <c r="H40" s="25">
        <f t="shared" si="5"/>
        <v>5.942804127680305</v>
      </c>
      <c r="I40" s="25">
        <f t="shared" si="5"/>
        <v>5.5750757095206565</v>
      </c>
      <c r="J40" s="25">
        <f t="shared" si="5"/>
        <v>5.491012651268213</v>
      </c>
      <c r="K40" s="25">
        <f t="shared" si="5"/>
        <v>5.404839107819629</v>
      </c>
      <c r="L40" s="25">
        <f t="shared" si="5"/>
        <v>5.245144348530088</v>
      </c>
      <c r="M40" s="25">
        <f t="shared" si="5"/>
        <v>5.13630995586753</v>
      </c>
      <c r="N40" s="25">
        <f t="shared" si="1"/>
        <v>4.977576394091775</v>
      </c>
    </row>
    <row r="41" spans="1:14" s="38" customFormat="1" ht="10.5" customHeight="1">
      <c r="A41" s="42">
        <f t="shared" si="2"/>
        <v>0.0152</v>
      </c>
      <c r="B41" s="43"/>
      <c r="C41" s="37">
        <f t="shared" si="3"/>
        <v>26</v>
      </c>
      <c r="D41" s="25">
        <f t="shared" si="5"/>
        <v>7.070569132386392</v>
      </c>
      <c r="E41" s="25">
        <f t="shared" si="5"/>
        <v>6.242442833438195</v>
      </c>
      <c r="F41" s="25">
        <f t="shared" si="5"/>
        <v>6.39763728456446</v>
      </c>
      <c r="G41" s="25">
        <f t="shared" si="5"/>
        <v>6.269653846336191</v>
      </c>
      <c r="H41" s="25">
        <f t="shared" si="5"/>
        <v>5.946755697996198</v>
      </c>
      <c r="I41" s="25">
        <f t="shared" si="5"/>
        <v>5.578782764844922</v>
      </c>
      <c r="J41" s="25">
        <f t="shared" si="5"/>
        <v>5.494663810238079</v>
      </c>
      <c r="K41" s="25">
        <f t="shared" si="5"/>
        <v>5.408432967102512</v>
      </c>
      <c r="L41" s="25">
        <f t="shared" si="5"/>
        <v>5.248632021397126</v>
      </c>
      <c r="M41" s="25">
        <f t="shared" si="5"/>
        <v>5.139725261086876</v>
      </c>
      <c r="N41" s="25">
        <f t="shared" si="1"/>
        <v>4.980886152027824</v>
      </c>
    </row>
    <row r="42" spans="1:14" s="38" customFormat="1" ht="10.5" customHeight="1">
      <c r="A42" s="42">
        <f t="shared" si="2"/>
        <v>0.0152</v>
      </c>
      <c r="B42" s="43"/>
      <c r="C42" s="40">
        <f t="shared" si="3"/>
        <v>27</v>
      </c>
      <c r="D42" s="41">
        <f t="shared" si="5"/>
        <v>7.07522418432089</v>
      </c>
      <c r="E42" s="41">
        <f t="shared" si="5"/>
        <v>6.246552671704918</v>
      </c>
      <c r="F42" s="41">
        <f t="shared" si="5"/>
        <v>6.4018912887420125</v>
      </c>
      <c r="G42" s="41">
        <f t="shared" si="5"/>
        <v>6.273822750021693</v>
      </c>
      <c r="H42" s="41">
        <f t="shared" si="5"/>
        <v>5.950709895844079</v>
      </c>
      <c r="I42" s="41">
        <f t="shared" si="5"/>
        <v>5.58249228511494</v>
      </c>
      <c r="J42" s="41">
        <f t="shared" si="5"/>
        <v>5.498317396986328</v>
      </c>
      <c r="K42" s="41">
        <f t="shared" si="5"/>
        <v>5.412029216063293</v>
      </c>
      <c r="L42" s="41">
        <f t="shared" si="5"/>
        <v>5.252122013335136</v>
      </c>
      <c r="M42" s="41">
        <f t="shared" si="5"/>
        <v>5.143142837257518</v>
      </c>
      <c r="N42" s="41">
        <f t="shared" si="1"/>
        <v>4.984198110733228</v>
      </c>
    </row>
    <row r="43" spans="1:14" s="38" customFormat="1" ht="10.5" customHeight="1">
      <c r="A43" s="42">
        <f t="shared" si="2"/>
        <v>0.0152</v>
      </c>
      <c r="B43" s="43"/>
      <c r="C43" s="37">
        <f t="shared" si="3"/>
        <v>28</v>
      </c>
      <c r="D43" s="25">
        <f t="shared" si="5"/>
        <v>7.079882301002808</v>
      </c>
      <c r="E43" s="25">
        <f t="shared" si="5"/>
        <v>6.250665215766636</v>
      </c>
      <c r="F43" s="25">
        <f t="shared" si="5"/>
        <v>6.406148121550002</v>
      </c>
      <c r="G43" s="25">
        <f t="shared" si="5"/>
        <v>6.277994425751451</v>
      </c>
      <c r="H43" s="25">
        <f t="shared" si="5"/>
        <v>5.954666722971089</v>
      </c>
      <c r="I43" s="25">
        <f t="shared" si="5"/>
        <v>5.586204271969732</v>
      </c>
      <c r="J43" s="25">
        <f t="shared" si="5"/>
        <v>5.501973413127274</v>
      </c>
      <c r="K43" s="25">
        <f t="shared" si="5"/>
        <v>5.4156278562909455</v>
      </c>
      <c r="L43" s="25">
        <f t="shared" si="5"/>
        <v>5.255614325886153</v>
      </c>
      <c r="M43" s="25">
        <f t="shared" si="5"/>
        <v>5.146562685889484</v>
      </c>
      <c r="N43" s="25">
        <f t="shared" si="1"/>
        <v>4.9875122716713545</v>
      </c>
    </row>
    <row r="44" spans="1:14" s="33" customFormat="1" ht="11.25" customHeight="1">
      <c r="A44" s="44"/>
      <c r="B44" s="45"/>
      <c r="C44" s="3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6"/>
    </row>
    <row r="45" spans="1:19" ht="13.5" customHeight="1">
      <c r="A45" s="44"/>
      <c r="B45" s="9" t="s">
        <v>2</v>
      </c>
      <c r="D45" s="10">
        <v>34196</v>
      </c>
      <c r="E45" s="10">
        <v>34257</v>
      </c>
      <c r="F45" s="10">
        <v>34349</v>
      </c>
      <c r="G45" s="10">
        <v>34469</v>
      </c>
      <c r="H45" s="10">
        <v>34561</v>
      </c>
      <c r="I45" s="10">
        <v>34592</v>
      </c>
      <c r="J45" s="10">
        <v>34714</v>
      </c>
      <c r="K45" s="10">
        <v>34865</v>
      </c>
      <c r="L45" s="10">
        <v>35079</v>
      </c>
      <c r="M45" s="10">
        <v>35779</v>
      </c>
      <c r="N45" s="10">
        <v>36965</v>
      </c>
      <c r="O45" s="47"/>
      <c r="P45" s="47"/>
      <c r="Q45" s="47"/>
      <c r="R45" s="47"/>
      <c r="S45" s="47"/>
    </row>
    <row r="46" spans="1:19" ht="21.75" customHeight="1">
      <c r="A46" s="44"/>
      <c r="B46" t="s">
        <v>3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2" t="s">
        <v>28</v>
      </c>
      <c r="K46" s="12" t="s">
        <v>29</v>
      </c>
      <c r="L46" s="12" t="s">
        <v>30</v>
      </c>
      <c r="M46" s="12" t="s">
        <v>31</v>
      </c>
      <c r="N46" s="12" t="s">
        <v>32</v>
      </c>
      <c r="O46" s="47"/>
      <c r="P46" s="47"/>
      <c r="Q46" s="47"/>
      <c r="R46" s="47"/>
      <c r="S46" s="47"/>
    </row>
    <row r="47" spans="1:13" ht="7.5" customHeight="1">
      <c r="A47" s="44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9" ht="10.5" customHeight="1">
      <c r="A48" s="44"/>
      <c r="B48" s="13" t="s">
        <v>15</v>
      </c>
      <c r="C48" s="13">
        <f>'[1]Forsendur'!C3</f>
        <v>6474</v>
      </c>
      <c r="D48" s="12"/>
      <c r="E48" s="12"/>
      <c r="F48" s="7"/>
      <c r="G48" s="7"/>
      <c r="H48" s="7"/>
      <c r="I48" s="7"/>
      <c r="J48" s="7"/>
      <c r="K48" s="48"/>
      <c r="L48" s="48"/>
      <c r="M48" s="48"/>
      <c r="O48" s="47"/>
      <c r="P48" s="47"/>
      <c r="Q48" s="47"/>
      <c r="R48" s="47"/>
      <c r="S48" s="47"/>
    </row>
    <row r="49" spans="1:19" ht="10.5" customHeight="1">
      <c r="A49" s="44"/>
      <c r="B49" s="13"/>
      <c r="C49" s="49">
        <f>'[1]Forsendur'!C4</f>
        <v>327.9</v>
      </c>
      <c r="D49" s="12"/>
      <c r="E49" s="12"/>
      <c r="F49" s="7"/>
      <c r="G49" s="7"/>
      <c r="H49" s="7"/>
      <c r="I49" s="7"/>
      <c r="J49" s="7"/>
      <c r="K49" s="48"/>
      <c r="L49" s="48"/>
      <c r="M49" s="48"/>
      <c r="O49" s="47"/>
      <c r="P49" s="47"/>
      <c r="Q49" s="47"/>
      <c r="R49" s="47"/>
      <c r="S49" s="47"/>
    </row>
    <row r="50" spans="1:19" ht="10.5" customHeight="1">
      <c r="A50" s="44"/>
      <c r="B50" s="13" t="s">
        <v>16</v>
      </c>
      <c r="C50" s="13"/>
      <c r="D50" s="12">
        <v>3307</v>
      </c>
      <c r="E50" s="12">
        <v>3339</v>
      </c>
      <c r="F50" s="12">
        <v>3343</v>
      </c>
      <c r="G50" s="12">
        <v>3347</v>
      </c>
      <c r="H50" s="12">
        <v>3370</v>
      </c>
      <c r="I50" s="12">
        <v>3373</v>
      </c>
      <c r="J50" s="12">
        <v>3385</v>
      </c>
      <c r="K50" s="50">
        <v>172.1</v>
      </c>
      <c r="L50" s="50">
        <v>174.2</v>
      </c>
      <c r="M50" s="50">
        <v>181.7</v>
      </c>
      <c r="N50" s="50">
        <v>202.8</v>
      </c>
      <c r="O50" s="47"/>
      <c r="P50" s="47"/>
      <c r="Q50" s="47"/>
      <c r="R50" s="47"/>
      <c r="S50" s="47"/>
    </row>
    <row r="51" spans="1:19" ht="10.5" customHeight="1">
      <c r="A51" s="44"/>
      <c r="B51" s="13" t="s">
        <v>18</v>
      </c>
      <c r="C51" s="13"/>
      <c r="D51" s="12">
        <v>6</v>
      </c>
      <c r="E51" s="12">
        <v>5</v>
      </c>
      <c r="F51" s="12">
        <v>4.75</v>
      </c>
      <c r="G51" s="12">
        <v>4.75</v>
      </c>
      <c r="H51" s="12">
        <v>4.75</v>
      </c>
      <c r="I51" s="12">
        <v>4.75</v>
      </c>
      <c r="J51" s="12">
        <v>4.75</v>
      </c>
      <c r="K51" s="12">
        <v>4.75</v>
      </c>
      <c r="L51" s="12">
        <v>4.75</v>
      </c>
      <c r="M51" s="12">
        <v>4.75</v>
      </c>
      <c r="N51" s="12">
        <v>4.75</v>
      </c>
      <c r="O51" s="47"/>
      <c r="P51" s="47"/>
      <c r="Q51" s="47"/>
      <c r="R51" s="47"/>
      <c r="S51" s="47"/>
    </row>
    <row r="52" spans="1:14" ht="10.5" customHeight="1">
      <c r="A52" s="44"/>
      <c r="B52" s="13" t="s">
        <v>20</v>
      </c>
      <c r="C52" s="16">
        <f>'[1]Forsendur'!C7</f>
        <v>0.0152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0.5" customHeight="1">
      <c r="A53" s="44"/>
      <c r="B53" s="13" t="str">
        <f>B14</f>
        <v>Hækkun vísitölu</v>
      </c>
      <c r="C53" s="16">
        <f>Verdb_raun</f>
        <v>0.0152</v>
      </c>
      <c r="D53" s="7"/>
      <c r="E53" s="7"/>
      <c r="F53" s="7"/>
      <c r="G53" s="7"/>
      <c r="H53" s="24"/>
      <c r="I53" s="7"/>
      <c r="J53" s="7"/>
      <c r="K53" s="25"/>
      <c r="L53" s="7"/>
      <c r="M53" s="25"/>
      <c r="N53" s="25"/>
    </row>
    <row r="54" spans="1:14" ht="3.75" customHeight="1">
      <c r="A54" s="4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0.5" customHeight="1">
      <c r="A55" s="21">
        <f aca="true" t="shared" si="6" ref="A55:A82">IF(Dags_visit_naest&gt;C55,verdbspa,Verdb_raun)</f>
        <v>0.0152</v>
      </c>
      <c r="B55" s="51" t="str">
        <f>B16</f>
        <v>Dagsetning...</v>
      </c>
      <c r="C55" s="52">
        <v>1</v>
      </c>
      <c r="D55" s="24">
        <f aca="true" t="shared" si="7" ref="D55:J64">100000*LVT/D$50*((1+D$51/100)^((DAYS360(D$45,$L$2)+$C55-1)/360)*((1+$A55)^(($C55-15)/30)))/100000</f>
        <v>4.762434932347283</v>
      </c>
      <c r="E55" s="24">
        <f t="shared" si="7"/>
        <v>4.044004600321437</v>
      </c>
      <c r="F55" s="24">
        <f t="shared" si="7"/>
        <v>3.8503978625170316</v>
      </c>
      <c r="G55" s="24">
        <f t="shared" si="7"/>
        <v>3.7867641879171217</v>
      </c>
      <c r="H55" s="24">
        <f t="shared" si="7"/>
        <v>3.717539269847028</v>
      </c>
      <c r="I55" s="24">
        <f t="shared" si="7"/>
        <v>3.6998968961490237</v>
      </c>
      <c r="J55" s="24">
        <f t="shared" si="7"/>
        <v>3.6301893597386865</v>
      </c>
      <c r="K55" s="24">
        <f aca="true" t="shared" si="8" ref="K55:N82">100000*NVT/K$50*((1+K$51/100)^((DAYS360(K$45,$L$2)+$C55-1)/360)*((1+$A55)^(($C55-15)/30)))/100000</f>
        <v>3.547139680640387</v>
      </c>
      <c r="L55" s="24">
        <f t="shared" si="8"/>
        <v>3.410786158066935</v>
      </c>
      <c r="M55" s="24">
        <f t="shared" si="8"/>
        <v>2.9917076678228995</v>
      </c>
      <c r="N55" s="24">
        <f t="shared" si="8"/>
        <v>2.3051836381931294</v>
      </c>
    </row>
    <row r="56" spans="1:14" ht="10.5" customHeight="1">
      <c r="A56" s="21">
        <f t="shared" si="6"/>
        <v>0.0152</v>
      </c>
      <c r="B56" s="53"/>
      <c r="C56" s="52">
        <f aca="true" t="shared" si="9" ref="C56:C82">C55+1</f>
        <v>2</v>
      </c>
      <c r="D56" s="24">
        <f t="shared" si="7"/>
        <v>4.765601635490395</v>
      </c>
      <c r="E56" s="24">
        <f t="shared" si="7"/>
        <v>4.046587047566926</v>
      </c>
      <c r="F56" s="24">
        <f t="shared" si="7"/>
        <v>3.852831162933796</v>
      </c>
      <c r="G56" s="24">
        <f t="shared" si="7"/>
        <v>3.7891572743475774</v>
      </c>
      <c r="H56" s="24">
        <f t="shared" si="7"/>
        <v>3.719888608844619</v>
      </c>
      <c r="I56" s="24">
        <f t="shared" si="7"/>
        <v>3.702235085858462</v>
      </c>
      <c r="J56" s="24">
        <f t="shared" si="7"/>
        <v>3.6324834970194004</v>
      </c>
      <c r="K56" s="24">
        <f t="shared" si="8"/>
        <v>3.549381333781546</v>
      </c>
      <c r="L56" s="24">
        <f t="shared" si="8"/>
        <v>3.412941641130311</v>
      </c>
      <c r="M56" s="24">
        <f t="shared" si="8"/>
        <v>2.9935983097188483</v>
      </c>
      <c r="N56" s="24">
        <f t="shared" si="8"/>
        <v>2.3066404238313454</v>
      </c>
    </row>
    <row r="57" spans="1:14" ht="10.5" customHeight="1">
      <c r="A57" s="21">
        <f t="shared" si="6"/>
        <v>0.0152</v>
      </c>
      <c r="B57" s="53"/>
      <c r="C57" s="54">
        <f t="shared" si="9"/>
        <v>3</v>
      </c>
      <c r="D57" s="28">
        <f t="shared" si="7"/>
        <v>4.7687704442809205</v>
      </c>
      <c r="E57" s="28">
        <f t="shared" si="7"/>
        <v>4.049171143928684</v>
      </c>
      <c r="F57" s="28">
        <f t="shared" si="7"/>
        <v>3.8552660011009765</v>
      </c>
      <c r="G57" s="28">
        <f t="shared" si="7"/>
        <v>3.7915518731147873</v>
      </c>
      <c r="H57" s="28">
        <f t="shared" si="7"/>
        <v>3.7222394325323043</v>
      </c>
      <c r="I57" s="28">
        <f t="shared" si="7"/>
        <v>3.704574753212081</v>
      </c>
      <c r="J57" s="28">
        <f t="shared" si="7"/>
        <v>3.634779084104889</v>
      </c>
      <c r="K57" s="28">
        <f t="shared" si="8"/>
        <v>3.5516244035595603</v>
      </c>
      <c r="L57" s="28">
        <f t="shared" si="8"/>
        <v>3.4150984863744345</v>
      </c>
      <c r="M57" s="28">
        <f t="shared" si="8"/>
        <v>2.9954901464263157</v>
      </c>
      <c r="N57" s="28">
        <f t="shared" si="8"/>
        <v>2.308098130100942</v>
      </c>
    </row>
    <row r="58" spans="1:14" ht="10.5" customHeight="1">
      <c r="A58" s="21">
        <f t="shared" si="6"/>
        <v>0.0152</v>
      </c>
      <c r="B58" s="53"/>
      <c r="C58" s="52">
        <f t="shared" si="9"/>
        <v>4</v>
      </c>
      <c r="D58" s="24">
        <f t="shared" si="7"/>
        <v>4.7719413601189755</v>
      </c>
      <c r="E58" s="24">
        <f t="shared" si="7"/>
        <v>4.0517568904598145</v>
      </c>
      <c r="F58" s="24">
        <f t="shared" si="7"/>
        <v>3.857702377990372</v>
      </c>
      <c r="G58" s="24">
        <f t="shared" si="7"/>
        <v>3.7939479851744906</v>
      </c>
      <c r="H58" s="24">
        <f t="shared" si="7"/>
        <v>3.7245917418483483</v>
      </c>
      <c r="I58" s="24">
        <f t="shared" si="7"/>
        <v>3.7069158991436946</v>
      </c>
      <c r="J58" s="24">
        <f t="shared" si="7"/>
        <v>3.6370761219113703</v>
      </c>
      <c r="K58" s="24">
        <f t="shared" si="8"/>
        <v>3.55386889086969</v>
      </c>
      <c r="L58" s="24">
        <f t="shared" si="8"/>
        <v>3.41725669466015</v>
      </c>
      <c r="M58" s="24">
        <f t="shared" si="8"/>
        <v>2.997383178700374</v>
      </c>
      <c r="N58" s="24">
        <f t="shared" si="8"/>
        <v>2.3095567575837226</v>
      </c>
    </row>
    <row r="59" spans="1:14" ht="10.5" customHeight="1">
      <c r="A59" s="21">
        <f t="shared" si="6"/>
        <v>0.0152</v>
      </c>
      <c r="B59" s="53"/>
      <c r="C59" s="52">
        <f t="shared" si="9"/>
        <v>5</v>
      </c>
      <c r="D59" s="24">
        <f t="shared" si="7"/>
        <v>4.775114384405606</v>
      </c>
      <c r="E59" s="24">
        <f t="shared" si="7"/>
        <v>4.054344288214092</v>
      </c>
      <c r="F59" s="24">
        <f t="shared" si="7"/>
        <v>3.8601402945743946</v>
      </c>
      <c r="G59" s="24">
        <f t="shared" si="7"/>
        <v>3.796345611483028</v>
      </c>
      <c r="H59" s="24">
        <f t="shared" si="7"/>
        <v>3.72694553773161</v>
      </c>
      <c r="I59" s="24">
        <f t="shared" si="7"/>
        <v>3.709258524587705</v>
      </c>
      <c r="J59" s="24">
        <f t="shared" si="7"/>
        <v>3.6393746113556436</v>
      </c>
      <c r="K59" s="24">
        <f t="shared" si="8"/>
        <v>3.5561147966077598</v>
      </c>
      <c r="L59" s="24">
        <f t="shared" si="8"/>
        <v>3.4194162668488453</v>
      </c>
      <c r="M59" s="24">
        <f t="shared" si="8"/>
        <v>2.9992774072965753</v>
      </c>
      <c r="N59" s="24">
        <f t="shared" si="8"/>
        <v>2.311016306861857</v>
      </c>
    </row>
    <row r="60" spans="1:14" ht="10.5" customHeight="1">
      <c r="A60" s="21">
        <f t="shared" si="6"/>
        <v>0.0152</v>
      </c>
      <c r="B60" s="53"/>
      <c r="C60" s="54">
        <f t="shared" si="9"/>
        <v>6</v>
      </c>
      <c r="D60" s="28">
        <f t="shared" si="7"/>
        <v>4.778289518542791</v>
      </c>
      <c r="E60" s="28">
        <f t="shared" si="7"/>
        <v>4.056933338245965</v>
      </c>
      <c r="F60" s="28">
        <f t="shared" si="7"/>
        <v>3.8625797518260696</v>
      </c>
      <c r="G60" s="28">
        <f t="shared" si="7"/>
        <v>3.7987447529973437</v>
      </c>
      <c r="H60" s="28">
        <f t="shared" si="7"/>
        <v>3.729300821121543</v>
      </c>
      <c r="I60" s="28">
        <f t="shared" si="7"/>
        <v>3.7116026304791054</v>
      </c>
      <c r="J60" s="28">
        <f t="shared" si="7"/>
        <v>3.6416745533550867</v>
      </c>
      <c r="K60" s="28">
        <f t="shared" si="8"/>
        <v>3.5583621216701595</v>
      </c>
      <c r="L60" s="28">
        <f t="shared" si="8"/>
        <v>3.4215772038024546</v>
      </c>
      <c r="M60" s="28">
        <f t="shared" si="8"/>
        <v>3.001172832970948</v>
      </c>
      <c r="N60" s="28">
        <f t="shared" si="8"/>
        <v>2.312476778517884</v>
      </c>
    </row>
    <row r="61" spans="1:14" ht="10.5" customHeight="1">
      <c r="A61" s="21">
        <f t="shared" si="6"/>
        <v>0.0152</v>
      </c>
      <c r="B61" s="53"/>
      <c r="C61" s="52">
        <f t="shared" si="9"/>
        <v>7</v>
      </c>
      <c r="D61" s="24">
        <f t="shared" si="7"/>
        <v>4.781466763933441</v>
      </c>
      <c r="E61" s="24">
        <f t="shared" si="7"/>
        <v>4.059524041610558</v>
      </c>
      <c r="F61" s="24">
        <f t="shared" si="7"/>
        <v>3.8650207507190406</v>
      </c>
      <c r="G61" s="24">
        <f t="shared" si="7"/>
        <v>3.8011454106749905</v>
      </c>
      <c r="H61" s="24">
        <f t="shared" si="7"/>
        <v>3.7316575929581908</v>
      </c>
      <c r="I61" s="24">
        <f t="shared" si="7"/>
        <v>3.7139482177534817</v>
      </c>
      <c r="J61" s="24">
        <f t="shared" si="7"/>
        <v>3.6439759488276584</v>
      </c>
      <c r="K61" s="24">
        <f t="shared" si="8"/>
        <v>3.560610866953847</v>
      </c>
      <c r="L61" s="24">
        <f t="shared" si="8"/>
        <v>3.4237395063834555</v>
      </c>
      <c r="M61" s="24">
        <f t="shared" si="8"/>
        <v>3.0030694564799982</v>
      </c>
      <c r="N61" s="24">
        <f t="shared" si="8"/>
        <v>2.3139381731347113</v>
      </c>
    </row>
    <row r="62" spans="1:14" ht="10.5" customHeight="1">
      <c r="A62" s="21">
        <f t="shared" si="6"/>
        <v>0.0152</v>
      </c>
      <c r="B62" s="53"/>
      <c r="C62" s="52">
        <f t="shared" si="9"/>
        <v>8</v>
      </c>
      <c r="D62" s="24">
        <f t="shared" si="7"/>
        <v>4.784646121981399</v>
      </c>
      <c r="E62" s="24">
        <f t="shared" si="7"/>
        <v>4.062116399363669</v>
      </c>
      <c r="F62" s="24">
        <f t="shared" si="7"/>
        <v>3.8674632922275625</v>
      </c>
      <c r="G62" s="24">
        <f t="shared" si="7"/>
        <v>3.803547585474123</v>
      </c>
      <c r="H62" s="24">
        <f t="shared" si="7"/>
        <v>3.734015854182195</v>
      </c>
      <c r="I62" s="24">
        <f t="shared" si="7"/>
        <v>3.7162952873470085</v>
      </c>
      <c r="J62" s="24">
        <f t="shared" si="7"/>
        <v>3.646278798691896</v>
      </c>
      <c r="K62" s="24">
        <f t="shared" si="8"/>
        <v>3.5628610333563455</v>
      </c>
      <c r="L62" s="24">
        <f t="shared" si="8"/>
        <v>3.425903175454871</v>
      </c>
      <c r="M62" s="24">
        <f t="shared" si="8"/>
        <v>3.004967278580711</v>
      </c>
      <c r="N62" s="24">
        <f t="shared" si="8"/>
        <v>2.315400491295612</v>
      </c>
    </row>
    <row r="63" spans="1:14" s="33" customFormat="1" ht="10.5" customHeight="1">
      <c r="A63" s="21">
        <f t="shared" si="6"/>
        <v>0.0152</v>
      </c>
      <c r="B63" s="55"/>
      <c r="C63" s="56">
        <f t="shared" si="9"/>
        <v>9</v>
      </c>
      <c r="D63" s="28">
        <f t="shared" si="7"/>
        <v>4.787827594091442</v>
      </c>
      <c r="E63" s="28">
        <f t="shared" si="7"/>
        <v>4.064710412561764</v>
      </c>
      <c r="F63" s="28">
        <f t="shared" si="7"/>
        <v>3.8699073773265096</v>
      </c>
      <c r="G63" s="28">
        <f t="shared" si="7"/>
        <v>3.805951278353504</v>
      </c>
      <c r="H63" s="28">
        <f t="shared" si="7"/>
        <v>3.7363756057347906</v>
      </c>
      <c r="I63" s="28">
        <f t="shared" si="7"/>
        <v>3.7186438401964557</v>
      </c>
      <c r="J63" s="28">
        <f t="shared" si="7"/>
        <v>3.648583103866918</v>
      </c>
      <c r="K63" s="28">
        <f t="shared" si="8"/>
        <v>3.5651126217757487</v>
      </c>
      <c r="L63" s="28">
        <f t="shared" si="8"/>
        <v>3.4280682118802694</v>
      </c>
      <c r="M63" s="28">
        <f t="shared" si="8"/>
        <v>3.0068663000305498</v>
      </c>
      <c r="N63" s="28">
        <f t="shared" si="8"/>
        <v>2.3168637335842313</v>
      </c>
    </row>
    <row r="64" spans="1:14" s="33" customFormat="1" ht="10.5" customHeight="1">
      <c r="A64" s="21">
        <f t="shared" si="6"/>
        <v>0.0152</v>
      </c>
      <c r="B64" s="55"/>
      <c r="C64" s="57">
        <f t="shared" si="9"/>
        <v>10</v>
      </c>
      <c r="D64" s="24">
        <f t="shared" si="7"/>
        <v>4.7910111816692815</v>
      </c>
      <c r="E64" s="24">
        <f t="shared" si="7"/>
        <v>4.06730608226199</v>
      </c>
      <c r="F64" s="24">
        <f t="shared" si="7"/>
        <v>3.8723530069913696</v>
      </c>
      <c r="G64" s="24">
        <f t="shared" si="7"/>
        <v>3.8083564902724993</v>
      </c>
      <c r="H64" s="24">
        <f t="shared" si="7"/>
        <v>3.7387368485578056</v>
      </c>
      <c r="I64" s="24">
        <f t="shared" si="7"/>
        <v>3.7209938772391813</v>
      </c>
      <c r="J64" s="24">
        <f t="shared" si="7"/>
        <v>3.650888865272425</v>
      </c>
      <c r="K64" s="24">
        <f t="shared" si="8"/>
        <v>3.5673656331107138</v>
      </c>
      <c r="L64" s="24">
        <f t="shared" si="8"/>
        <v>3.4302346165237645</v>
      </c>
      <c r="M64" s="24">
        <f t="shared" si="8"/>
        <v>3.0087665215874546</v>
      </c>
      <c r="N64" s="24">
        <f t="shared" si="8"/>
        <v>2.318327900584581</v>
      </c>
    </row>
    <row r="65" spans="1:14" s="38" customFormat="1" ht="10.5" customHeight="1">
      <c r="A65" s="39">
        <f t="shared" si="6"/>
        <v>0.0152</v>
      </c>
      <c r="B65" s="58"/>
      <c r="C65" s="59">
        <f t="shared" si="9"/>
        <v>11</v>
      </c>
      <c r="D65" s="25">
        <f aca="true" t="shared" si="10" ref="D65:J74">100000*LVT/D$50*((1+D$51/100)^((DAYS360(D$45,$L$2)+$C65-1)/360)*((1+$A65)^(($C65-15)/30)))/100000</f>
        <v>4.794196886121563</v>
      </c>
      <c r="E65" s="25">
        <f t="shared" si="10"/>
        <v>4.069903409522168</v>
      </c>
      <c r="F65" s="25">
        <f t="shared" si="10"/>
        <v>3.874800182198249</v>
      </c>
      <c r="G65" s="25">
        <f t="shared" si="10"/>
        <v>3.810763222191083</v>
      </c>
      <c r="H65" s="25">
        <f t="shared" si="10"/>
        <v>3.741099583593665</v>
      </c>
      <c r="I65" s="25">
        <f t="shared" si="10"/>
        <v>3.723345399413138</v>
      </c>
      <c r="J65" s="25">
        <f t="shared" si="10"/>
        <v>3.6531960838286963</v>
      </c>
      <c r="K65" s="25">
        <f t="shared" si="8"/>
        <v>3.5696200682604684</v>
      </c>
      <c r="L65" s="25">
        <f t="shared" si="8"/>
        <v>3.4324023902500183</v>
      </c>
      <c r="M65" s="25">
        <f t="shared" si="8"/>
        <v>3.010667944009848</v>
      </c>
      <c r="N65" s="25">
        <f t="shared" si="8"/>
        <v>2.3197929928810437</v>
      </c>
    </row>
    <row r="66" spans="1:14" s="38" customFormat="1" ht="10.5" customHeight="1">
      <c r="A66" s="39">
        <f t="shared" si="6"/>
        <v>0.0152</v>
      </c>
      <c r="B66" s="58"/>
      <c r="C66" s="60">
        <f t="shared" si="9"/>
        <v>12</v>
      </c>
      <c r="D66" s="41">
        <f t="shared" si="10"/>
        <v>4.797384708855867</v>
      </c>
      <c r="E66" s="41">
        <f t="shared" si="10"/>
        <v>4.072502395400792</v>
      </c>
      <c r="F66" s="41">
        <f t="shared" si="10"/>
        <v>3.877248903923867</v>
      </c>
      <c r="G66" s="41">
        <f t="shared" si="10"/>
        <v>3.8131714750698347</v>
      </c>
      <c r="H66" s="41">
        <f t="shared" si="10"/>
        <v>3.743463811785388</v>
      </c>
      <c r="I66" s="41">
        <f t="shared" si="10"/>
        <v>3.725698407656868</v>
      </c>
      <c r="J66" s="41">
        <f t="shared" si="10"/>
        <v>3.655504760456594</v>
      </c>
      <c r="K66" s="41">
        <f t="shared" si="8"/>
        <v>3.5718759281248063</v>
      </c>
      <c r="L66" s="41">
        <f t="shared" si="8"/>
        <v>3.434571533924235</v>
      </c>
      <c r="M66" s="41">
        <f t="shared" si="8"/>
        <v>3.012570568056628</v>
      </c>
      <c r="N66" s="41">
        <f t="shared" si="8"/>
        <v>2.3212590110583684</v>
      </c>
    </row>
    <row r="67" spans="1:14" s="38" customFormat="1" ht="10.5" customHeight="1">
      <c r="A67" s="39">
        <f t="shared" si="6"/>
        <v>0.0152</v>
      </c>
      <c r="B67" s="58"/>
      <c r="C67" s="59">
        <f t="shared" si="9"/>
        <v>13</v>
      </c>
      <c r="D67" s="25">
        <f t="shared" si="10"/>
        <v>4.800574651280711</v>
      </c>
      <c r="E67" s="25">
        <f t="shared" si="10"/>
        <v>4.075103040957035</v>
      </c>
      <c r="F67" s="25">
        <f t="shared" si="10"/>
        <v>3.879699173145564</v>
      </c>
      <c r="G67" s="25">
        <f t="shared" si="10"/>
        <v>3.8155812498699415</v>
      </c>
      <c r="H67" s="25">
        <f t="shared" si="10"/>
        <v>3.7458295340765906</v>
      </c>
      <c r="I67" s="25">
        <f t="shared" si="10"/>
        <v>3.7280529029095124</v>
      </c>
      <c r="J67" s="25">
        <f t="shared" si="10"/>
        <v>3.657814896077562</v>
      </c>
      <c r="K67" s="25">
        <f t="shared" si="8"/>
        <v>3.5741332136040924</v>
      </c>
      <c r="L67" s="25">
        <f t="shared" si="8"/>
        <v>3.4367420484121687</v>
      </c>
      <c r="M67" s="25">
        <f t="shared" si="8"/>
        <v>3.0144743944871752</v>
      </c>
      <c r="N67" s="25">
        <f t="shared" si="8"/>
        <v>2.3227259557016766</v>
      </c>
    </row>
    <row r="68" spans="1:14" s="38" customFormat="1" ht="10.5" customHeight="1">
      <c r="A68" s="42">
        <f t="shared" si="6"/>
        <v>0.0152</v>
      </c>
      <c r="B68" s="58"/>
      <c r="C68" s="59">
        <f t="shared" si="9"/>
        <v>14</v>
      </c>
      <c r="D68" s="25">
        <f t="shared" si="10"/>
        <v>4.8037667148055485</v>
      </c>
      <c r="E68" s="25">
        <f t="shared" si="10"/>
        <v>4.077705347250744</v>
      </c>
      <c r="F68" s="25">
        <f t="shared" si="10"/>
        <v>3.882150990841297</v>
      </c>
      <c r="G68" s="25">
        <f t="shared" si="10"/>
        <v>3.8179925475531973</v>
      </c>
      <c r="H68" s="25">
        <f t="shared" si="10"/>
        <v>3.7481967514114856</v>
      </c>
      <c r="I68" s="25">
        <f t="shared" si="10"/>
        <v>3.7304088861108</v>
      </c>
      <c r="J68" s="25">
        <f t="shared" si="10"/>
        <v>3.6601264916136267</v>
      </c>
      <c r="K68" s="25">
        <f t="shared" si="8"/>
        <v>3.5763919255992582</v>
      </c>
      <c r="L68" s="25">
        <f t="shared" si="8"/>
        <v>3.438913934580119</v>
      </c>
      <c r="M68" s="25">
        <f t="shared" si="8"/>
        <v>3.016379424061348</v>
      </c>
      <c r="N68" s="25">
        <f t="shared" si="8"/>
        <v>2.324193827396458</v>
      </c>
    </row>
    <row r="69" spans="1:14" s="38" customFormat="1" ht="10.5" customHeight="1">
      <c r="A69" s="42">
        <f t="shared" si="6"/>
        <v>0.0152</v>
      </c>
      <c r="B69" s="58"/>
      <c r="C69" s="60">
        <f t="shared" si="9"/>
        <v>15</v>
      </c>
      <c r="D69" s="41">
        <f t="shared" si="10"/>
        <v>4.806960900840769</v>
      </c>
      <c r="E69" s="41">
        <f t="shared" si="10"/>
        <v>4.0803093153424435</v>
      </c>
      <c r="F69" s="41">
        <f t="shared" si="10"/>
        <v>3.884604357989642</v>
      </c>
      <c r="G69" s="41">
        <f t="shared" si="10"/>
        <v>3.8204053690820063</v>
      </c>
      <c r="H69" s="41">
        <f t="shared" si="10"/>
        <v>3.750565464734882</v>
      </c>
      <c r="I69" s="41">
        <f t="shared" si="10"/>
        <v>3.7327663582010584</v>
      </c>
      <c r="J69" s="41">
        <f t="shared" si="10"/>
        <v>3.6624395479874</v>
      </c>
      <c r="K69" s="41">
        <f t="shared" si="8"/>
        <v>3.5786520650118088</v>
      </c>
      <c r="L69" s="41">
        <f t="shared" si="8"/>
        <v>3.441087193294937</v>
      </c>
      <c r="M69" s="41">
        <f t="shared" si="8"/>
        <v>3.0182856575394874</v>
      </c>
      <c r="N69" s="41">
        <f t="shared" si="8"/>
        <v>2.3256626267285734</v>
      </c>
    </row>
    <row r="70" spans="1:14" s="38" customFormat="1" ht="10.5" customHeight="1">
      <c r="A70" s="42">
        <f t="shared" si="6"/>
        <v>0.0152</v>
      </c>
      <c r="B70" s="58"/>
      <c r="C70" s="59">
        <f t="shared" si="9"/>
        <v>16</v>
      </c>
      <c r="D70" s="25">
        <f t="shared" si="10"/>
        <v>4.810157210797704</v>
      </c>
      <c r="E70" s="25">
        <f t="shared" si="10"/>
        <v>4.082914946293336</v>
      </c>
      <c r="F70" s="25">
        <f t="shared" si="10"/>
        <v>3.887059275569788</v>
      </c>
      <c r="G70" s="25">
        <f t="shared" si="10"/>
        <v>3.8228197154193797</v>
      </c>
      <c r="H70" s="25">
        <f t="shared" si="10"/>
        <v>3.752935674992187</v>
      </c>
      <c r="I70" s="25">
        <f t="shared" si="10"/>
        <v>3.735125320121206</v>
      </c>
      <c r="J70" s="25">
        <f t="shared" si="10"/>
        <v>3.664754066122068</v>
      </c>
      <c r="K70" s="25">
        <f t="shared" si="8"/>
        <v>3.5809136327438127</v>
      </c>
      <c r="L70" s="25">
        <f t="shared" si="8"/>
        <v>3.4432618254240155</v>
      </c>
      <c r="M70" s="25">
        <f t="shared" si="8"/>
        <v>3.020193095682413</v>
      </c>
      <c r="N70" s="25">
        <f t="shared" si="8"/>
        <v>2.3271323542842532</v>
      </c>
    </row>
    <row r="71" spans="1:14" s="38" customFormat="1" ht="10.5" customHeight="1">
      <c r="A71" s="42">
        <f t="shared" si="6"/>
        <v>0.0152</v>
      </c>
      <c r="B71" s="58"/>
      <c r="C71" s="59">
        <f t="shared" si="9"/>
        <v>17</v>
      </c>
      <c r="D71" s="25">
        <f t="shared" si="10"/>
        <v>4.813355646088616</v>
      </c>
      <c r="E71" s="25">
        <f t="shared" si="10"/>
        <v>4.085522241165301</v>
      </c>
      <c r="F71" s="25">
        <f t="shared" si="10"/>
        <v>3.889515744561553</v>
      </c>
      <c r="G71" s="25">
        <f t="shared" si="10"/>
        <v>3.825235587528933</v>
      </c>
      <c r="H71" s="25">
        <f t="shared" si="10"/>
        <v>3.7553073831294004</v>
      </c>
      <c r="I71" s="25">
        <f t="shared" si="10"/>
        <v>3.7374857728127546</v>
      </c>
      <c r="J71" s="25">
        <f t="shared" si="10"/>
        <v>3.6670700469414115</v>
      </c>
      <c r="K71" s="25">
        <f t="shared" si="8"/>
        <v>3.583176629697913</v>
      </c>
      <c r="L71" s="25">
        <f t="shared" si="8"/>
        <v>3.445437831835299</v>
      </c>
      <c r="M71" s="25">
        <f t="shared" si="8"/>
        <v>3.0221017392514242</v>
      </c>
      <c r="N71" s="25">
        <f t="shared" si="8"/>
        <v>2.328603010650097</v>
      </c>
    </row>
    <row r="72" spans="1:14" s="38" customFormat="1" ht="10.5" customHeight="1">
      <c r="A72" s="42">
        <f t="shared" si="6"/>
        <v>0.0152</v>
      </c>
      <c r="B72" s="58"/>
      <c r="C72" s="60">
        <f t="shared" si="9"/>
        <v>18</v>
      </c>
      <c r="D72" s="41">
        <f t="shared" si="10"/>
        <v>4.816556208126714</v>
      </c>
      <c r="E72" s="41">
        <f t="shared" si="10"/>
        <v>4.088131201020896</v>
      </c>
      <c r="F72" s="41">
        <f t="shared" si="10"/>
        <v>3.8919737659453655</v>
      </c>
      <c r="G72" s="41">
        <f t="shared" si="10"/>
        <v>3.827652986374898</v>
      </c>
      <c r="H72" s="41">
        <f t="shared" si="10"/>
        <v>3.757680590093128</v>
      </c>
      <c r="I72" s="41">
        <f t="shared" si="10"/>
        <v>3.739847717217816</v>
      </c>
      <c r="J72" s="41">
        <f t="shared" si="10"/>
        <v>3.6693874913697884</v>
      </c>
      <c r="K72" s="41">
        <f t="shared" si="8"/>
        <v>3.5854410567773214</v>
      </c>
      <c r="L72" s="41">
        <f t="shared" si="8"/>
        <v>3.44761521339728</v>
      </c>
      <c r="M72" s="41">
        <f t="shared" si="8"/>
        <v>3.024011589008305</v>
      </c>
      <c r="N72" s="41">
        <f t="shared" si="8"/>
        <v>2.330074596413078</v>
      </c>
    </row>
    <row r="73" spans="1:14" s="38" customFormat="1" ht="10.5" customHeight="1">
      <c r="A73" s="42">
        <f t="shared" si="6"/>
        <v>0.0152</v>
      </c>
      <c r="B73" s="58"/>
      <c r="C73" s="59">
        <f t="shared" si="9"/>
        <v>19</v>
      </c>
      <c r="D73" s="25">
        <f t="shared" si="10"/>
        <v>4.819758898326145</v>
      </c>
      <c r="E73" s="25">
        <f t="shared" si="10"/>
        <v>4.090741826923358</v>
      </c>
      <c r="F73" s="25">
        <f t="shared" si="10"/>
        <v>3.8944333407022755</v>
      </c>
      <c r="G73" s="25">
        <f t="shared" si="10"/>
        <v>3.8300719129221106</v>
      </c>
      <c r="H73" s="25">
        <f t="shared" si="10"/>
        <v>3.760055296830566</v>
      </c>
      <c r="I73" s="25">
        <f t="shared" si="10"/>
        <v>3.742211154279094</v>
      </c>
      <c r="J73" s="25">
        <f t="shared" si="10"/>
        <v>3.6717064003321416</v>
      </c>
      <c r="K73" s="25">
        <f t="shared" si="8"/>
        <v>3.5877069148858225</v>
      </c>
      <c r="L73" s="25">
        <f t="shared" si="8"/>
        <v>3.4497939709790018</v>
      </c>
      <c r="M73" s="25">
        <f t="shared" si="8"/>
        <v>3.0259226457153185</v>
      </c>
      <c r="N73" s="25">
        <f t="shared" si="8"/>
        <v>2.331547112160538</v>
      </c>
    </row>
    <row r="74" spans="1:14" s="38" customFormat="1" ht="10.5" customHeight="1">
      <c r="A74" s="42">
        <f t="shared" si="6"/>
        <v>0.0152</v>
      </c>
      <c r="B74" s="58"/>
      <c r="C74" s="59">
        <f t="shared" si="9"/>
        <v>20</v>
      </c>
      <c r="D74" s="25">
        <f t="shared" si="10"/>
        <v>4.822963718101994</v>
      </c>
      <c r="E74" s="25">
        <f t="shared" si="10"/>
        <v>4.093354119936602</v>
      </c>
      <c r="F74" s="25">
        <f t="shared" si="10"/>
        <v>3.896894469813955</v>
      </c>
      <c r="G74" s="25">
        <f t="shared" si="10"/>
        <v>3.832492368136018</v>
      </c>
      <c r="H74" s="25">
        <f t="shared" si="10"/>
        <v>3.762431504289515</v>
      </c>
      <c r="I74" s="25">
        <f t="shared" si="10"/>
        <v>3.7445760849398892</v>
      </c>
      <c r="J74" s="25">
        <f t="shared" si="10"/>
        <v>3.6740267747540005</v>
      </c>
      <c r="K74" s="25">
        <f t="shared" si="8"/>
        <v>3.589974204927769</v>
      </c>
      <c r="L74" s="25">
        <f t="shared" si="8"/>
        <v>3.451974105450052</v>
      </c>
      <c r="M74" s="25">
        <f t="shared" si="8"/>
        <v>3.0278349101352093</v>
      </c>
      <c r="N74" s="25">
        <f t="shared" si="8"/>
        <v>2.333020558480191</v>
      </c>
    </row>
    <row r="75" spans="1:14" s="38" customFormat="1" ht="10.5" customHeight="1">
      <c r="A75" s="42">
        <f t="shared" si="6"/>
        <v>0.0152</v>
      </c>
      <c r="B75" s="58"/>
      <c r="C75" s="60">
        <f t="shared" si="9"/>
        <v>21</v>
      </c>
      <c r="D75" s="41">
        <f aca="true" t="shared" si="11" ref="D75:J82">100000*LVT/D$50*((1+D$51/100)^((DAYS360(D$45,$L$2)+$C75-1)/360)*((1+$A75)^(($C75-15)/30)))/100000</f>
        <v>4.826170668870285</v>
      </c>
      <c r="E75" s="41">
        <f t="shared" si="11"/>
        <v>4.095968081125222</v>
      </c>
      <c r="F75" s="41">
        <f t="shared" si="11"/>
        <v>3.899357154262696</v>
      </c>
      <c r="G75" s="41">
        <f t="shared" si="11"/>
        <v>3.8349143529826786</v>
      </c>
      <c r="H75" s="41">
        <f t="shared" si="11"/>
        <v>3.76480921341837</v>
      </c>
      <c r="I75" s="41">
        <f t="shared" si="11"/>
        <v>3.746942510144097</v>
      </c>
      <c r="J75" s="41">
        <f t="shared" si="11"/>
        <v>3.6763486155614764</v>
      </c>
      <c r="K75" s="41">
        <f t="shared" si="8"/>
        <v>3.5922429278080874</v>
      </c>
      <c r="L75" s="41">
        <f t="shared" si="8"/>
        <v>3.4541556176805717</v>
      </c>
      <c r="M75" s="41">
        <f t="shared" si="8"/>
        <v>3.0297483830312046</v>
      </c>
      <c r="N75" s="41">
        <f t="shared" si="8"/>
        <v>2.3344949359601213</v>
      </c>
    </row>
    <row r="76" spans="1:14" s="38" customFormat="1" ht="10.5" customHeight="1">
      <c r="A76" s="42">
        <f t="shared" si="6"/>
        <v>0.0152</v>
      </c>
      <c r="B76" s="58"/>
      <c r="C76" s="59">
        <f t="shared" si="9"/>
        <v>22</v>
      </c>
      <c r="D76" s="25">
        <f t="shared" si="11"/>
        <v>4.8293797520479895</v>
      </c>
      <c r="E76" s="25">
        <f t="shared" si="11"/>
        <v>4.098583711554493</v>
      </c>
      <c r="F76" s="25">
        <f t="shared" si="11"/>
        <v>3.901821395031407</v>
      </c>
      <c r="G76" s="25">
        <f t="shared" si="11"/>
        <v>3.837337868428759</v>
      </c>
      <c r="H76" s="25">
        <f t="shared" si="11"/>
        <v>3.7671884251661294</v>
      </c>
      <c r="I76" s="25">
        <f t="shared" si="11"/>
        <v>3.74931043083621</v>
      </c>
      <c r="J76" s="25">
        <f t="shared" si="11"/>
        <v>3.6786719236812675</v>
      </c>
      <c r="K76" s="25">
        <f t="shared" si="8"/>
        <v>3.5945130844322755</v>
      </c>
      <c r="L76" s="25">
        <f t="shared" si="8"/>
        <v>3.456338508541251</v>
      </c>
      <c r="M76" s="25">
        <f t="shared" si="8"/>
        <v>3.031663065167013</v>
      </c>
      <c r="N76" s="25">
        <f t="shared" si="8"/>
        <v>2.3359702451887867</v>
      </c>
    </row>
    <row r="77" spans="1:14" s="38" customFormat="1" ht="10.5" customHeight="1">
      <c r="A77" s="42">
        <f t="shared" si="6"/>
        <v>0.0152</v>
      </c>
      <c r="B77" s="58"/>
      <c r="C77" s="59">
        <f t="shared" si="9"/>
        <v>23</v>
      </c>
      <c r="D77" s="25">
        <f t="shared" si="11"/>
        <v>4.832590969053017</v>
      </c>
      <c r="E77" s="25">
        <f t="shared" si="11"/>
        <v>4.10120101229037</v>
      </c>
      <c r="F77" s="25">
        <f t="shared" si="11"/>
        <v>3.9042871931036247</v>
      </c>
      <c r="G77" s="25">
        <f t="shared" si="11"/>
        <v>3.839762915441538</v>
      </c>
      <c r="H77" s="25">
        <f t="shared" si="11"/>
        <v>3.7695691404823877</v>
      </c>
      <c r="I77" s="25">
        <f t="shared" si="11"/>
        <v>3.751679847961319</v>
      </c>
      <c r="J77" s="25">
        <f t="shared" si="11"/>
        <v>3.680996700040659</v>
      </c>
      <c r="K77" s="25">
        <f t="shared" si="8"/>
        <v>3.596784675706403</v>
      </c>
      <c r="L77" s="25">
        <f t="shared" si="8"/>
        <v>3.458522778903331</v>
      </c>
      <c r="M77" s="25">
        <f t="shared" si="8"/>
        <v>3.0335789573068284</v>
      </c>
      <c r="N77" s="25">
        <f t="shared" si="8"/>
        <v>2.337446486755015</v>
      </c>
    </row>
    <row r="78" spans="1:14" s="38" customFormat="1" ht="10.5" customHeight="1">
      <c r="A78" s="42">
        <f t="shared" si="6"/>
        <v>0.0152</v>
      </c>
      <c r="B78" s="58"/>
      <c r="C78" s="60">
        <f t="shared" si="9"/>
        <v>24</v>
      </c>
      <c r="D78" s="41">
        <f t="shared" si="11"/>
        <v>4.835804321304222</v>
      </c>
      <c r="E78" s="41">
        <f t="shared" si="11"/>
        <v>4.103819984399488</v>
      </c>
      <c r="F78" s="41">
        <f t="shared" si="11"/>
        <v>3.9067545494635034</v>
      </c>
      <c r="G78" s="41">
        <f t="shared" si="11"/>
        <v>3.842189494988907</v>
      </c>
      <c r="H78" s="41">
        <f t="shared" si="11"/>
        <v>3.7719513603173422</v>
      </c>
      <c r="I78" s="41">
        <f t="shared" si="11"/>
        <v>3.75405076246511</v>
      </c>
      <c r="J78" s="41">
        <f t="shared" si="11"/>
        <v>3.68332294556752</v>
      </c>
      <c r="K78" s="41">
        <f t="shared" si="8"/>
        <v>3.599057702537111</v>
      </c>
      <c r="L78" s="41">
        <f t="shared" si="8"/>
        <v>3.4607084296386</v>
      </c>
      <c r="M78" s="41">
        <f t="shared" si="8"/>
        <v>3.035496060215325</v>
      </c>
      <c r="N78" s="41">
        <f t="shared" si="8"/>
        <v>2.3389236612480078</v>
      </c>
    </row>
    <row r="79" spans="1:14" s="38" customFormat="1" ht="10.5" customHeight="1">
      <c r="A79" s="42">
        <f t="shared" si="6"/>
        <v>0.0152</v>
      </c>
      <c r="B79" s="58"/>
      <c r="C79" s="59">
        <f t="shared" si="9"/>
        <v>25</v>
      </c>
      <c r="D79" s="25">
        <f t="shared" si="11"/>
        <v>4.839019810221401</v>
      </c>
      <c r="E79" s="25">
        <f t="shared" si="11"/>
        <v>4.106440628949163</v>
      </c>
      <c r="F79" s="25">
        <f t="shared" si="11"/>
        <v>3.909223465095819</v>
      </c>
      <c r="G79" s="25">
        <f t="shared" si="11"/>
        <v>3.8446176080393677</v>
      </c>
      <c r="H79" s="25">
        <f t="shared" si="11"/>
        <v>3.7743350856217894</v>
      </c>
      <c r="I79" s="25">
        <f t="shared" si="11"/>
        <v>3.7564231752938677</v>
      </c>
      <c r="J79" s="25">
        <f t="shared" si="11"/>
        <v>3.6856506611903064</v>
      </c>
      <c r="K79" s="25">
        <f t="shared" si="8"/>
        <v>3.6013321658316166</v>
      </c>
      <c r="L79" s="25">
        <f t="shared" si="8"/>
        <v>3.462895461619402</v>
      </c>
      <c r="M79" s="25">
        <f t="shared" si="8"/>
        <v>3.037414374657661</v>
      </c>
      <c r="N79" s="25">
        <f t="shared" si="8"/>
        <v>2.3404017692573373</v>
      </c>
    </row>
    <row r="80" spans="1:14" s="38" customFormat="1" ht="10.5" customHeight="1">
      <c r="A80" s="42">
        <f t="shared" si="6"/>
        <v>0.0152</v>
      </c>
      <c r="B80" s="58"/>
      <c r="C80" s="59">
        <f t="shared" si="9"/>
        <v>26</v>
      </c>
      <c r="D80" s="25">
        <f t="shared" si="11"/>
        <v>4.842237437225297</v>
      </c>
      <c r="E80" s="25">
        <f t="shared" si="11"/>
        <v>4.109062947007395</v>
      </c>
      <c r="F80" s="25">
        <f t="shared" si="11"/>
        <v>3.911693940985971</v>
      </c>
      <c r="G80" s="25">
        <f t="shared" si="11"/>
        <v>3.8470472555620323</v>
      </c>
      <c r="H80" s="25">
        <f t="shared" si="11"/>
        <v>3.7767203173471278</v>
      </c>
      <c r="I80" s="25">
        <f t="shared" si="11"/>
        <v>3.758797087394475</v>
      </c>
      <c r="J80" s="25">
        <f t="shared" si="11"/>
        <v>3.687979847838061</v>
      </c>
      <c r="K80" s="25">
        <f t="shared" si="8"/>
        <v>3.6036080664977095</v>
      </c>
      <c r="L80" s="25">
        <f t="shared" si="8"/>
        <v>3.46508387571863</v>
      </c>
      <c r="M80" s="25">
        <f t="shared" si="8"/>
        <v>3.0393339013994787</v>
      </c>
      <c r="N80" s="25">
        <f t="shared" si="8"/>
        <v>2.3418808113729503</v>
      </c>
    </row>
    <row r="81" spans="1:14" s="38" customFormat="1" ht="10.5" customHeight="1">
      <c r="A81" s="42">
        <f t="shared" si="6"/>
        <v>0.0152</v>
      </c>
      <c r="B81" s="58"/>
      <c r="C81" s="60">
        <f t="shared" si="9"/>
        <v>27</v>
      </c>
      <c r="D81" s="41">
        <f t="shared" si="11"/>
        <v>4.845457203737592</v>
      </c>
      <c r="E81" s="41">
        <f t="shared" si="11"/>
        <v>4.111686939642863</v>
      </c>
      <c r="F81" s="41">
        <f t="shared" si="11"/>
        <v>3.9141659781199802</v>
      </c>
      <c r="G81" s="41">
        <f t="shared" si="11"/>
        <v>3.8494784385266287</v>
      </c>
      <c r="H81" s="41">
        <f t="shared" si="11"/>
        <v>3.779107056445355</v>
      </c>
      <c r="I81" s="41">
        <f t="shared" si="11"/>
        <v>3.7611724997144136</v>
      </c>
      <c r="J81" s="41">
        <f t="shared" si="11"/>
        <v>3.6903105064404143</v>
      </c>
      <c r="K81" s="41">
        <f t="shared" si="8"/>
        <v>3.6058854054437504</v>
      </c>
      <c r="L81" s="41">
        <f t="shared" si="8"/>
        <v>3.4672736728097266</v>
      </c>
      <c r="M81" s="41">
        <f t="shared" si="8"/>
        <v>3.041254641206903</v>
      </c>
      <c r="N81" s="41">
        <f t="shared" si="8"/>
        <v>2.3433607881851644</v>
      </c>
    </row>
    <row r="82" spans="1:14" s="38" customFormat="1" ht="10.5" customHeight="1">
      <c r="A82" s="42">
        <f t="shared" si="6"/>
        <v>0.0152</v>
      </c>
      <c r="B82" s="58"/>
      <c r="C82" s="59">
        <f t="shared" si="9"/>
        <v>28</v>
      </c>
      <c r="D82" s="25">
        <f t="shared" si="11"/>
        <v>4.84867911118092</v>
      </c>
      <c r="E82" s="25">
        <f t="shared" si="11"/>
        <v>4.114312607924929</v>
      </c>
      <c r="F82" s="25">
        <f t="shared" si="11"/>
        <v>3.9166395774844935</v>
      </c>
      <c r="G82" s="25">
        <f t="shared" si="11"/>
        <v>3.851911157903495</v>
      </c>
      <c r="H82" s="25">
        <f t="shared" si="11"/>
        <v>3.7814953038690726</v>
      </c>
      <c r="I82" s="25">
        <f t="shared" si="11"/>
        <v>3.7635494132017624</v>
      </c>
      <c r="J82" s="25">
        <f t="shared" si="11"/>
        <v>3.6926426379275856</v>
      </c>
      <c r="K82" s="25">
        <f t="shared" si="8"/>
        <v>3.6081641835786757</v>
      </c>
      <c r="L82" s="25">
        <f t="shared" si="8"/>
        <v>3.4694648537666914</v>
      </c>
      <c r="M82" s="25">
        <f t="shared" si="8"/>
        <v>3.043176594846545</v>
      </c>
      <c r="N82" s="25">
        <f t="shared" si="8"/>
        <v>2.344841700284672</v>
      </c>
    </row>
    <row r="83" spans="2:13" s="33" customFormat="1" ht="10.5" customHeight="1">
      <c r="B83" s="55"/>
      <c r="C83" s="57"/>
      <c r="D83" s="53"/>
      <c r="E83" s="53"/>
      <c r="F83" s="53"/>
      <c r="G83" s="53"/>
      <c r="H83" s="53"/>
      <c r="I83" s="53"/>
      <c r="J83" s="53"/>
      <c r="K83" s="61"/>
      <c r="L83" s="61"/>
      <c r="M83" s="61"/>
    </row>
    <row r="84" spans="2:13" s="33" customFormat="1" ht="10.5" customHeight="1">
      <c r="B84" s="55"/>
      <c r="C84" s="57"/>
      <c r="D84" s="53"/>
      <c r="E84" s="53"/>
      <c r="F84" s="53"/>
      <c r="G84" s="53"/>
      <c r="H84" s="53"/>
      <c r="I84" s="53"/>
      <c r="J84" s="53"/>
      <c r="K84" s="61"/>
      <c r="L84" s="61"/>
      <c r="M84" s="61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2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769925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Ibudalanasjodur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2009-01-05T13:22:05Z</dcterms:created>
  <dcterms:modified xsi:type="dcterms:W3CDTF">2009-03-30T14:50:39Z</dcterms:modified>
  <cp:category/>
  <cp:version/>
  <cp:contentType/>
  <cp:contentStatus/>
</cp:coreProperties>
</file>