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Verð júlí 2011" sheetId="1" r:id="rId1"/>
  </sheets>
  <externalReferences>
    <externalReference r:id="rId2"/>
  </externalReferences>
  <definedNames>
    <definedName name="Dags_visit_naest">'Verð júlí 2011'!$A$14</definedName>
    <definedName name="LVT">'Verð júlí 2011'!$C$9</definedName>
    <definedName name="NVT">'Verð júlí 2011'!$C$10</definedName>
    <definedName name="NvtNæstaMánaðar">[1]Forsendur!$D$4</definedName>
    <definedName name="NvtÞessaMánaðar">[1]Forsendur!$C$4</definedName>
    <definedName name="_xlnm.Print_Area" localSheetId="0">'Verð júlí 2011'!$B$7:$N$44,'Verð júlí 2011'!$B$46:$N$82</definedName>
    <definedName name="_xlnm.Print_Titles" localSheetId="0">'Verð júlí 2011'!$1:$5</definedName>
    <definedName name="Verdb_raun">'Verð júlí 2011'!$C$14</definedName>
    <definedName name="verdbspa">'Verð júlí 2011'!$C$13</definedName>
    <definedName name="VerðBólgaMánaðarins">[1]Forsendur!$D$6</definedName>
  </definedNames>
  <calcPr calcId="125725"/>
</workbook>
</file>

<file path=xl/calcChain.xml><?xml version="1.0" encoding="utf-8"?>
<calcChain xmlns="http://schemas.openxmlformats.org/spreadsheetml/2006/main">
  <c r="C56" i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B55"/>
  <c r="C52"/>
  <c r="C49"/>
  <c r="C48"/>
  <c r="C17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14"/>
  <c r="C53" s="1"/>
  <c r="A14"/>
  <c r="A40" s="1"/>
  <c r="C13"/>
  <c r="C10"/>
  <c r="C9"/>
  <c r="L4"/>
  <c r="J4"/>
  <c r="D4"/>
  <c r="J3"/>
  <c r="F3"/>
  <c r="L2"/>
  <c r="I1"/>
  <c r="H1"/>
  <c r="A18" l="1"/>
  <c r="D18"/>
  <c r="F18"/>
  <c r="H18"/>
  <c r="J18"/>
  <c r="L18"/>
  <c r="N18"/>
  <c r="A20"/>
  <c r="D20"/>
  <c r="F20"/>
  <c r="H20"/>
  <c r="J20"/>
  <c r="L20"/>
  <c r="N20"/>
  <c r="A22"/>
  <c r="D22"/>
  <c r="F22"/>
  <c r="H22"/>
  <c r="J22"/>
  <c r="L22"/>
  <c r="N22"/>
  <c r="A24"/>
  <c r="D24"/>
  <c r="F24"/>
  <c r="H24"/>
  <c r="J24"/>
  <c r="L24"/>
  <c r="N24"/>
  <c r="A26"/>
  <c r="D26"/>
  <c r="F26"/>
  <c r="H26"/>
  <c r="J26"/>
  <c r="L26"/>
  <c r="N26"/>
  <c r="A28"/>
  <c r="D28"/>
  <c r="F28"/>
  <c r="H28"/>
  <c r="J28"/>
  <c r="L28"/>
  <c r="N28"/>
  <c r="A30"/>
  <c r="D30"/>
  <c r="F30"/>
  <c r="H30"/>
  <c r="J30"/>
  <c r="L30"/>
  <c r="N30"/>
  <c r="A32"/>
  <c r="D32"/>
  <c r="F32"/>
  <c r="H32"/>
  <c r="J32"/>
  <c r="N32"/>
  <c r="A36"/>
  <c r="F36"/>
  <c r="J36"/>
  <c r="N36"/>
  <c r="F40"/>
  <c r="J40"/>
  <c r="N40"/>
  <c r="A81"/>
  <c r="N81" s="1"/>
  <c r="A79"/>
  <c r="N79" s="1"/>
  <c r="A77"/>
  <c r="N77" s="1"/>
  <c r="A75"/>
  <c r="N75" s="1"/>
  <c r="A73"/>
  <c r="N73" s="1"/>
  <c r="A71"/>
  <c r="N71" s="1"/>
  <c r="A69"/>
  <c r="N69" s="1"/>
  <c r="A67"/>
  <c r="N67" s="1"/>
  <c r="A65"/>
  <c r="N65" s="1"/>
  <c r="A63"/>
  <c r="N63" s="1"/>
  <c r="A61"/>
  <c r="N61" s="1"/>
  <c r="A59"/>
  <c r="N59" s="1"/>
  <c r="A57"/>
  <c r="N57" s="1"/>
  <c r="A55"/>
  <c r="N55" s="1"/>
  <c r="A43"/>
  <c r="K43" s="1"/>
  <c r="A41"/>
  <c r="E41" s="1"/>
  <c r="A39"/>
  <c r="G39" s="1"/>
  <c r="A37"/>
  <c r="I37" s="1"/>
  <c r="A35"/>
  <c r="K35" s="1"/>
  <c r="A33"/>
  <c r="I33" s="1"/>
  <c r="A82"/>
  <c r="M82" s="1"/>
  <c r="A80"/>
  <c r="M80" s="1"/>
  <c r="A78"/>
  <c r="M78" s="1"/>
  <c r="A76"/>
  <c r="M76" s="1"/>
  <c r="A74"/>
  <c r="M74" s="1"/>
  <c r="A72"/>
  <c r="M72" s="1"/>
  <c r="A70"/>
  <c r="M70" s="1"/>
  <c r="A68"/>
  <c r="M68" s="1"/>
  <c r="A66"/>
  <c r="M66" s="1"/>
  <c r="A64"/>
  <c r="M64" s="1"/>
  <c r="A62"/>
  <c r="M62" s="1"/>
  <c r="A60"/>
  <c r="M60" s="1"/>
  <c r="A58"/>
  <c r="M58" s="1"/>
  <c r="A56"/>
  <c r="M56" s="1"/>
  <c r="I82"/>
  <c r="G82"/>
  <c r="E82"/>
  <c r="J81"/>
  <c r="H81"/>
  <c r="F81"/>
  <c r="D81"/>
  <c r="I80"/>
  <c r="E80"/>
  <c r="H79"/>
  <c r="F79"/>
  <c r="D79"/>
  <c r="I78"/>
  <c r="G78"/>
  <c r="E78"/>
  <c r="J77"/>
  <c r="H77"/>
  <c r="F77"/>
  <c r="D77"/>
  <c r="I76"/>
  <c r="G76"/>
  <c r="E76"/>
  <c r="J75"/>
  <c r="H75"/>
  <c r="F75"/>
  <c r="D75"/>
  <c r="I74"/>
  <c r="G74"/>
  <c r="E74"/>
  <c r="J73"/>
  <c r="H73"/>
  <c r="F73"/>
  <c r="D73"/>
  <c r="I72"/>
  <c r="G72"/>
  <c r="E72"/>
  <c r="J71"/>
  <c r="H71"/>
  <c r="F71"/>
  <c r="D71"/>
  <c r="I70"/>
  <c r="G70"/>
  <c r="E70"/>
  <c r="J69"/>
  <c r="H69"/>
  <c r="F69"/>
  <c r="D69"/>
  <c r="I68"/>
  <c r="G68"/>
  <c r="E68"/>
  <c r="J67"/>
  <c r="H67"/>
  <c r="F67"/>
  <c r="D67"/>
  <c r="I66"/>
  <c r="G66"/>
  <c r="E66"/>
  <c r="J65"/>
  <c r="H65"/>
  <c r="F65"/>
  <c r="D65"/>
  <c r="I64"/>
  <c r="G64"/>
  <c r="E64"/>
  <c r="J63"/>
  <c r="H63"/>
  <c r="F63"/>
  <c r="D63"/>
  <c r="I62"/>
  <c r="G62"/>
  <c r="E62"/>
  <c r="J61"/>
  <c r="H61"/>
  <c r="F61"/>
  <c r="D61"/>
  <c r="I60"/>
  <c r="G60"/>
  <c r="E60"/>
  <c r="J59"/>
  <c r="H59"/>
  <c r="F59"/>
  <c r="D59"/>
  <c r="I58"/>
  <c r="G58"/>
  <c r="E58"/>
  <c r="J57"/>
  <c r="H57"/>
  <c r="F57"/>
  <c r="D57"/>
  <c r="I56"/>
  <c r="G56"/>
  <c r="E56"/>
  <c r="J55"/>
  <c r="H55"/>
  <c r="F55"/>
  <c r="D55"/>
  <c r="N43"/>
  <c r="L43"/>
  <c r="J43"/>
  <c r="H43"/>
  <c r="F43"/>
  <c r="D43"/>
  <c r="N41"/>
  <c r="L41"/>
  <c r="J41"/>
  <c r="H41"/>
  <c r="F41"/>
  <c r="D41"/>
  <c r="M40"/>
  <c r="K40"/>
  <c r="I40"/>
  <c r="G40"/>
  <c r="E40"/>
  <c r="N39"/>
  <c r="L39"/>
  <c r="J39"/>
  <c r="H39"/>
  <c r="F39"/>
  <c r="D39"/>
  <c r="N37"/>
  <c r="L37"/>
  <c r="J37"/>
  <c r="H37"/>
  <c r="F37"/>
  <c r="D37"/>
  <c r="M36"/>
  <c r="K36"/>
  <c r="I36"/>
  <c r="G36"/>
  <c r="E36"/>
  <c r="N35"/>
  <c r="L35"/>
  <c r="J35"/>
  <c r="H35"/>
  <c r="F35"/>
  <c r="D35"/>
  <c r="N33"/>
  <c r="L33"/>
  <c r="J33"/>
  <c r="H33"/>
  <c r="F33"/>
  <c r="D33"/>
  <c r="M32"/>
  <c r="K32"/>
  <c r="J82"/>
  <c r="H82"/>
  <c r="F82"/>
  <c r="D82"/>
  <c r="I81"/>
  <c r="G81"/>
  <c r="E81"/>
  <c r="J80"/>
  <c r="H80"/>
  <c r="F80"/>
  <c r="D80"/>
  <c r="I79"/>
  <c r="G79"/>
  <c r="E79"/>
  <c r="J78"/>
  <c r="H78"/>
  <c r="F78"/>
  <c r="D78"/>
  <c r="I77"/>
  <c r="G77"/>
  <c r="E77"/>
  <c r="J76"/>
  <c r="H76"/>
  <c r="F76"/>
  <c r="D76"/>
  <c r="I75"/>
  <c r="G75"/>
  <c r="E75"/>
  <c r="J74"/>
  <c r="H74"/>
  <c r="F74"/>
  <c r="D74"/>
  <c r="I73"/>
  <c r="G73"/>
  <c r="E73"/>
  <c r="J72"/>
  <c r="H72"/>
  <c r="F72"/>
  <c r="D72"/>
  <c r="I71"/>
  <c r="G71"/>
  <c r="E71"/>
  <c r="J70"/>
  <c r="H70"/>
  <c r="F70"/>
  <c r="D70"/>
  <c r="I69"/>
  <c r="G69"/>
  <c r="E69"/>
  <c r="J68"/>
  <c r="H68"/>
  <c r="F68"/>
  <c r="D68"/>
  <c r="I67"/>
  <c r="G67"/>
  <c r="E67"/>
  <c r="J66"/>
  <c r="H66"/>
  <c r="F66"/>
  <c r="D66"/>
  <c r="I65"/>
  <c r="G65"/>
  <c r="E65"/>
  <c r="J64"/>
  <c r="H64"/>
  <c r="F64"/>
  <c r="D64"/>
  <c r="I63"/>
  <c r="G63"/>
  <c r="E63"/>
  <c r="J62"/>
  <c r="H62"/>
  <c r="F62"/>
  <c r="D62"/>
  <c r="I61"/>
  <c r="G61"/>
  <c r="E61"/>
  <c r="J60"/>
  <c r="H60"/>
  <c r="F60"/>
  <c r="D60"/>
  <c r="I59"/>
  <c r="G59"/>
  <c r="E59"/>
  <c r="J58"/>
  <c r="H58"/>
  <c r="F58"/>
  <c r="D58"/>
  <c r="I57"/>
  <c r="G57"/>
  <c r="E57"/>
  <c r="J56"/>
  <c r="H56"/>
  <c r="F56"/>
  <c r="D56"/>
  <c r="I55"/>
  <c r="G55"/>
  <c r="E55"/>
  <c r="B14"/>
  <c r="B53" s="1"/>
  <c r="A16"/>
  <c r="D16" s="1"/>
  <c r="G16"/>
  <c r="K16"/>
  <c r="A17"/>
  <c r="E17" s="1"/>
  <c r="F17"/>
  <c r="J17"/>
  <c r="N17"/>
  <c r="E18"/>
  <c r="G18"/>
  <c r="I18"/>
  <c r="K18"/>
  <c r="M18"/>
  <c r="A19"/>
  <c r="E19" s="1"/>
  <c r="F19"/>
  <c r="J19"/>
  <c r="N19"/>
  <c r="E20"/>
  <c r="G20"/>
  <c r="I20"/>
  <c r="K20"/>
  <c r="M20"/>
  <c r="A21"/>
  <c r="E21" s="1"/>
  <c r="F21"/>
  <c r="J21"/>
  <c r="N21"/>
  <c r="E22"/>
  <c r="G22"/>
  <c r="I22"/>
  <c r="K22"/>
  <c r="M22"/>
  <c r="A23"/>
  <c r="E23" s="1"/>
  <c r="F23"/>
  <c r="J23"/>
  <c r="N23"/>
  <c r="E24"/>
  <c r="G24"/>
  <c r="I24"/>
  <c r="K24"/>
  <c r="M24"/>
  <c r="A25"/>
  <c r="E25" s="1"/>
  <c r="F25"/>
  <c r="J25"/>
  <c r="N25"/>
  <c r="E26"/>
  <c r="G26"/>
  <c r="I26"/>
  <c r="K26"/>
  <c r="M26"/>
  <c r="A27"/>
  <c r="E27" s="1"/>
  <c r="F27"/>
  <c r="J27"/>
  <c r="N27"/>
  <c r="E28"/>
  <c r="G28"/>
  <c r="I28"/>
  <c r="K28"/>
  <c r="M28"/>
  <c r="A29"/>
  <c r="E29" s="1"/>
  <c r="F29"/>
  <c r="J29"/>
  <c r="N29"/>
  <c r="E30"/>
  <c r="G30"/>
  <c r="I30"/>
  <c r="K30"/>
  <c r="M30"/>
  <c r="A31"/>
  <c r="E31" s="1"/>
  <c r="F31"/>
  <c r="J31"/>
  <c r="N31"/>
  <c r="E32"/>
  <c r="G32"/>
  <c r="I32"/>
  <c r="L32"/>
  <c r="G33"/>
  <c r="K33"/>
  <c r="A34"/>
  <c r="D34" s="1"/>
  <c r="J34"/>
  <c r="E35"/>
  <c r="I35"/>
  <c r="M35"/>
  <c r="D36"/>
  <c r="H36"/>
  <c r="L36"/>
  <c r="G37"/>
  <c r="K37"/>
  <c r="A38"/>
  <c r="D38" s="1"/>
  <c r="J38"/>
  <c r="E39"/>
  <c r="I39"/>
  <c r="M39"/>
  <c r="D40"/>
  <c r="H40"/>
  <c r="L40"/>
  <c r="G41"/>
  <c r="K41"/>
  <c r="A42"/>
  <c r="H42" s="1"/>
  <c r="J42"/>
  <c r="E43"/>
  <c r="I43"/>
  <c r="M43"/>
  <c r="L31" l="1"/>
  <c r="H31"/>
  <c r="D31"/>
  <c r="L29"/>
  <c r="H29"/>
  <c r="D29"/>
  <c r="L27"/>
  <c r="H27"/>
  <c r="D27"/>
  <c r="L25"/>
  <c r="H25"/>
  <c r="D25"/>
  <c r="L23"/>
  <c r="H23"/>
  <c r="D23"/>
  <c r="L21"/>
  <c r="H21"/>
  <c r="D21"/>
  <c r="L19"/>
  <c r="H19"/>
  <c r="D19"/>
  <c r="L17"/>
  <c r="H17"/>
  <c r="D17"/>
  <c r="M16"/>
  <c r="I16"/>
  <c r="E16"/>
  <c r="G43"/>
  <c r="K39"/>
  <c r="N42"/>
  <c r="F42"/>
  <c r="N38"/>
  <c r="F38"/>
  <c r="N34"/>
  <c r="F34"/>
  <c r="E34"/>
  <c r="I34"/>
  <c r="M34"/>
  <c r="E38"/>
  <c r="I38"/>
  <c r="M38"/>
  <c r="E42"/>
  <c r="I42"/>
  <c r="M42"/>
  <c r="J79"/>
  <c r="G80"/>
  <c r="L42"/>
  <c r="D42"/>
  <c r="I41"/>
  <c r="H38"/>
  <c r="M37"/>
  <c r="E37"/>
  <c r="G35"/>
  <c r="H34"/>
  <c r="M33"/>
  <c r="E33"/>
  <c r="K31"/>
  <c r="G31"/>
  <c r="K29"/>
  <c r="G29"/>
  <c r="K27"/>
  <c r="G27"/>
  <c r="K25"/>
  <c r="G25"/>
  <c r="K23"/>
  <c r="G23"/>
  <c r="K21"/>
  <c r="G21"/>
  <c r="K19"/>
  <c r="G19"/>
  <c r="K17"/>
  <c r="G17"/>
  <c r="N16"/>
  <c r="J16"/>
  <c r="F16"/>
  <c r="K55"/>
  <c r="L56"/>
  <c r="K57"/>
  <c r="L58"/>
  <c r="K59"/>
  <c r="L60"/>
  <c r="K61"/>
  <c r="L62"/>
  <c r="K63"/>
  <c r="L64"/>
  <c r="K65"/>
  <c r="L66"/>
  <c r="K67"/>
  <c r="L68"/>
  <c r="K69"/>
  <c r="L70"/>
  <c r="K71"/>
  <c r="L72"/>
  <c r="K73"/>
  <c r="L74"/>
  <c r="K75"/>
  <c r="L76"/>
  <c r="K77"/>
  <c r="L78"/>
  <c r="K79"/>
  <c r="L80"/>
  <c r="K81"/>
  <c r="L82"/>
  <c r="L55"/>
  <c r="K56"/>
  <c r="L57"/>
  <c r="K58"/>
  <c r="L59"/>
  <c r="K60"/>
  <c r="L61"/>
  <c r="K62"/>
  <c r="L63"/>
  <c r="K64"/>
  <c r="L65"/>
  <c r="K66"/>
  <c r="L67"/>
  <c r="K68"/>
  <c r="L69"/>
  <c r="K70"/>
  <c r="L71"/>
  <c r="K72"/>
  <c r="L73"/>
  <c r="K74"/>
  <c r="L75"/>
  <c r="K76"/>
  <c r="L77"/>
  <c r="K78"/>
  <c r="L79"/>
  <c r="K80"/>
  <c r="L81"/>
  <c r="K82"/>
  <c r="G34"/>
  <c r="K34"/>
  <c r="G38"/>
  <c r="K38"/>
  <c r="G42"/>
  <c r="K42"/>
  <c r="M41"/>
  <c r="L38"/>
  <c r="L34"/>
  <c r="M31"/>
  <c r="I31"/>
  <c r="M29"/>
  <c r="I29"/>
  <c r="M27"/>
  <c r="I27"/>
  <c r="M25"/>
  <c r="I25"/>
  <c r="M23"/>
  <c r="I23"/>
  <c r="M21"/>
  <c r="I21"/>
  <c r="M19"/>
  <c r="I19"/>
  <c r="M17"/>
  <c r="I17"/>
  <c r="L16"/>
  <c r="H16"/>
  <c r="M55"/>
  <c r="N56"/>
  <c r="M57"/>
  <c r="N58"/>
  <c r="M59"/>
  <c r="N60"/>
  <c r="M61"/>
  <c r="N62"/>
  <c r="M63"/>
  <c r="N64"/>
  <c r="M65"/>
  <c r="N66"/>
  <c r="M67"/>
  <c r="N68"/>
  <c r="M69"/>
  <c r="N70"/>
  <c r="M71"/>
  <c r="N72"/>
  <c r="M73"/>
  <c r="N74"/>
  <c r="M75"/>
  <c r="N76"/>
  <c r="M77"/>
  <c r="N78"/>
  <c r="M79"/>
  <c r="N80"/>
  <c r="M81"/>
  <c r="N82"/>
</calcChain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<sst xmlns="http://schemas.openxmlformats.org/spreadsheetml/2006/main" count="39" uniqueCount="33">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</sst>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8"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7">
    <font>
      <sz val="10"/>
      <name val="Helv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" xfId="0" applyFont="1" applyBorder="1"/>
    <xf numFmtId="16" fontId="3" fillId="0" borderId="1" xfId="0" applyNumberFormat="1" applyFont="1" applyBorder="1" applyAlignment="1">
      <alignment horizontal="center"/>
    </xf>
    <xf numFmtId="0" fontId="4" fillId="0" borderId="0" xfId="0" applyFont="1"/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0" fontId="2" fillId="0" borderId="0" xfId="1" applyNumberFormat="1" applyFont="1" applyAlignment="1">
      <alignment horizontal="center"/>
    </xf>
    <xf numFmtId="16" fontId="2" fillId="0" borderId="0" xfId="0" quotePrefix="1" applyNumberFormat="1" applyFont="1" applyAlignment="1">
      <alignment horizontal="left"/>
    </xf>
    <xf numFmtId="2" fontId="2" fillId="0" borderId="0" xfId="0" applyNumberFormat="1" applyFont="1"/>
    <xf numFmtId="169" fontId="2" fillId="2" borderId="0" xfId="0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70" fontId="2" fillId="0" borderId="2" xfId="0" applyNumberFormat="1" applyFont="1" applyBorder="1" applyAlignment="1">
      <alignment horizontal="center"/>
    </xf>
    <xf numFmtId="10" fontId="2" fillId="0" borderId="0" xfId="1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2" fillId="2" borderId="0" xfId="0" applyFont="1" applyFill="1"/>
    <xf numFmtId="171" fontId="2" fillId="0" borderId="0" xfId="0" applyNumberFormat="1" applyFont="1" applyAlignment="1">
      <alignment horizontal="center"/>
    </xf>
    <xf numFmtId="171" fontId="2" fillId="0" borderId="0" xfId="0" applyNumberFormat="1" applyFont="1"/>
    <xf numFmtId="168" fontId="2" fillId="0" borderId="0" xfId="0" applyNumberFormat="1" applyFont="1"/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1/07-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júlí 2011"/>
    </sheetNames>
    <sheetDataSet>
      <sheetData sheetId="0">
        <row r="2">
          <cell r="C2">
            <v>40725</v>
          </cell>
        </row>
        <row r="3">
          <cell r="C3">
            <v>7456</v>
          </cell>
          <cell r="D3">
            <v>7493</v>
          </cell>
        </row>
        <row r="4">
          <cell r="C4">
            <v>377.6</v>
          </cell>
          <cell r="D4">
            <v>379.5</v>
          </cell>
        </row>
        <row r="5">
          <cell r="D5">
            <v>40721</v>
          </cell>
        </row>
        <row r="6">
          <cell r="D6">
            <v>6.2080000000000003E-2</v>
          </cell>
        </row>
        <row r="7">
          <cell r="C7">
            <v>5.0000000000000001E-3</v>
          </cell>
        </row>
        <row r="8">
          <cell r="D8">
            <v>40749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topLeftCell="B1" workbookViewId="0">
      <selection activeCell="N55" sqref="N55"/>
    </sheetView>
  </sheetViews>
  <sheetFormatPr defaultRowHeight="12.75" outlineLevelCol="1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>
      <c r="E1" s="2" t="s">
        <v>0</v>
      </c>
      <c r="H1" s="3">
        <f>[1]Forsendur!$C$2</f>
        <v>40725</v>
      </c>
      <c r="I1" s="4">
        <f>[1]Forsendur!$C$2</f>
        <v>40725</v>
      </c>
    </row>
    <row r="2" spans="1:14" ht="15" customHeight="1" thickBot="1">
      <c r="K2" s="5" t="s">
        <v>1</v>
      </c>
      <c r="L2" s="6">
        <f>[1]Forsendur!C2</f>
        <v>40725</v>
      </c>
    </row>
    <row r="3" spans="1:14" ht="18.75" customHeight="1" thickTop="1">
      <c r="F3" s="7" t="str">
        <f>IF(AND([1]Forsendur!D4&gt;0,[1]Forsendur!D5=""),"&gt;&gt;&gt; Ath  Ath &lt;&lt;&lt;","")</f>
        <v/>
      </c>
      <c r="J3" s="1" t="str">
        <f>IF([1]Forsendur!D4&gt;0,"     Reiknað eftir vísitölu næsta mánaðar","     Reiknað eftir vísitöluspá.")</f>
        <v xml:space="preserve">     Reiknað eftir vísitölu næsta mánaðar</v>
      </c>
    </row>
    <row r="4" spans="1:14" ht="15" customHeight="1">
      <c r="D4" s="7" t="str">
        <f>IF(AND([1]Forsendur!D4&gt;0,[1]Forsendur!D5=""),"&gt;&gt;&gt; Það vantar dags vísitölu í  forsendur &lt;&lt;&lt;","")</f>
        <v/>
      </c>
      <c r="J4" s="1" t="str">
        <f>IF([1]Forsendur!D4&gt;0,"","      Áætluð birting vísitölu er")</f>
        <v/>
      </c>
      <c r="L4" s="8" t="str">
        <f>IF([1]Forsendur!D4&gt;0,"",[1]Forsendur!D8)</f>
        <v/>
      </c>
    </row>
    <row r="5" spans="1:14" ht="3.75" customHeight="1"/>
    <row r="6" spans="1:14" ht="15" customHeight="1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1:14" ht="15.75" customHeight="1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1:14" ht="4.5" customHeight="1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ht="11.1" customHeight="1">
      <c r="B9" s="1" t="s">
        <v>15</v>
      </c>
      <c r="C9" s="10">
        <f>[1]Forsendur!C3</f>
        <v>7456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1.1" customHeight="1">
      <c r="C10" s="11">
        <f>[1]Forsendur!C4</f>
        <v>377.6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1.1" customHeight="1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ht="11.1" customHeight="1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ht="11.1" customHeight="1">
      <c r="A13" s="12" t="s">
        <v>19</v>
      </c>
      <c r="B13" s="1" t="s">
        <v>20</v>
      </c>
      <c r="C13" s="13">
        <f>[1]Forsendur!C7</f>
        <v>5.0000000000000001E-3</v>
      </c>
      <c r="D13" s="14"/>
      <c r="N13" s="15"/>
    </row>
    <row r="14" spans="1:14" ht="11.1" customHeight="1">
      <c r="A14" s="16">
        <f>IF(DAY([1]Forsendur!D5)&lt;1,32,DAY([1]Forsendur!D5))</f>
        <v>27</v>
      </c>
      <c r="B14" s="1" t="str">
        <f>IF(C14&lt;0,"Lækkun vísitölu","Hækkun vísitölu")</f>
        <v>Hækkun vísitölu</v>
      </c>
      <c r="C14" s="13">
        <f>IF(AND([1]Forsendur!D3&gt;0,[1]Forsendur!D4&gt;0),ROUND([1]Forsendur!D4/[1]Forsendur!C4-1,4),0)</f>
        <v>5.0000000000000001E-3</v>
      </c>
      <c r="N14" s="14"/>
    </row>
    <row r="15" spans="1:14" ht="3.95" customHeight="1">
      <c r="A15" s="12"/>
    </row>
    <row r="16" spans="1:14" ht="10.5" customHeight="1">
      <c r="A16" s="17">
        <f>IF(Dags_visit_naest&gt;C16,verdbspa,Verdb_raun)</f>
        <v>5.0000000000000001E-3</v>
      </c>
      <c r="B16" s="18" t="s">
        <v>21</v>
      </c>
      <c r="C16" s="10">
        <v>1</v>
      </c>
      <c r="D16" s="19">
        <f t="shared" ref="D16:N25" si="0">ROUND(100000*LVT / D$11 * ((1+D$12/100) ^ ((DAYS360(D$6,$L$2)+$C16-1)/360) * ((1+$A16) ^ (($C16-15)/30))) / 100000,5)</f>
        <v>9.2552699999999994</v>
      </c>
      <c r="E16" s="19">
        <f t="shared" si="0"/>
        <v>8.1712699999999998</v>
      </c>
      <c r="F16" s="19">
        <f t="shared" si="0"/>
        <v>8.4226200000000002</v>
      </c>
      <c r="G16" s="19">
        <f t="shared" si="0"/>
        <v>8.2541200000000003</v>
      </c>
      <c r="H16" s="19">
        <f t="shared" si="0"/>
        <v>7.8290199999999999</v>
      </c>
      <c r="I16" s="19">
        <f>ROUND(100000*LVT / I$11 * ((1+I$12/100) ^ ((DAYS360(I$6,$L$2)+$C16-1)/360) * ((1+$A16) ^ (($C16-15)/30))) / 100000,5)</f>
        <v>7.3445799999999997</v>
      </c>
      <c r="J16" s="19">
        <f t="shared" si="0"/>
        <v>7.2338300000000002</v>
      </c>
      <c r="K16" s="19">
        <f t="shared" si="0"/>
        <v>7.1203099999999999</v>
      </c>
      <c r="L16" s="19">
        <f t="shared" si="0"/>
        <v>6.9099300000000001</v>
      </c>
      <c r="M16" s="19">
        <f t="shared" si="0"/>
        <v>6.7665499999999996</v>
      </c>
      <c r="N16" s="19">
        <f t="shared" si="0"/>
        <v>6.5574399999999997</v>
      </c>
    </row>
    <row r="17" spans="1:14" ht="10.5" customHeight="1">
      <c r="A17" s="17">
        <f t="shared" ref="A17:A43" si="1">IF(Dags_visit_naest&gt;C17,verdbspa,Verdb_raun)</f>
        <v>5.0000000000000001E-3</v>
      </c>
      <c r="B17" s="20"/>
      <c r="C17" s="10">
        <f t="shared" ref="C17:C43" si="2">C16+1</f>
        <v>2</v>
      </c>
      <c r="D17" s="19">
        <f t="shared" si="0"/>
        <v>9.2582500000000003</v>
      </c>
      <c r="E17" s="19">
        <f t="shared" si="0"/>
        <v>8.1738999999999997</v>
      </c>
      <c r="F17" s="19">
        <f t="shared" si="0"/>
        <v>8.4253800000000005</v>
      </c>
      <c r="G17" s="19">
        <f t="shared" si="0"/>
        <v>8.2568300000000008</v>
      </c>
      <c r="H17" s="19">
        <f t="shared" si="0"/>
        <v>7.8315900000000003</v>
      </c>
      <c r="I17" s="19">
        <f t="shared" si="0"/>
        <v>7.3469899999999999</v>
      </c>
      <c r="J17" s="19">
        <f t="shared" si="0"/>
        <v>7.2362099999999998</v>
      </c>
      <c r="K17" s="19">
        <f t="shared" si="0"/>
        <v>7.1226500000000001</v>
      </c>
      <c r="L17" s="19">
        <f t="shared" si="0"/>
        <v>6.9122000000000003</v>
      </c>
      <c r="M17" s="19">
        <f t="shared" si="0"/>
        <v>6.76877</v>
      </c>
      <c r="N17" s="19">
        <f t="shared" si="0"/>
        <v>6.55959</v>
      </c>
    </row>
    <row r="18" spans="1:14" ht="10.5" customHeight="1">
      <c r="A18" s="17">
        <f t="shared" si="1"/>
        <v>5.0000000000000001E-3</v>
      </c>
      <c r="B18" s="20"/>
      <c r="C18" s="21">
        <f t="shared" si="2"/>
        <v>3</v>
      </c>
      <c r="D18" s="22">
        <f t="shared" si="0"/>
        <v>9.2612299999999994</v>
      </c>
      <c r="E18" s="22">
        <f t="shared" si="0"/>
        <v>8.1765299999999996</v>
      </c>
      <c r="F18" s="22">
        <f t="shared" si="0"/>
        <v>8.4281500000000005</v>
      </c>
      <c r="G18" s="22">
        <f t="shared" si="0"/>
        <v>8.2595399999999994</v>
      </c>
      <c r="H18" s="22">
        <f t="shared" si="0"/>
        <v>7.8341599999999998</v>
      </c>
      <c r="I18" s="22">
        <f t="shared" si="0"/>
        <v>7.3494000000000002</v>
      </c>
      <c r="J18" s="22">
        <f t="shared" si="0"/>
        <v>7.2385799999999998</v>
      </c>
      <c r="K18" s="22">
        <f t="shared" si="0"/>
        <v>7.1249799999999999</v>
      </c>
      <c r="L18" s="22">
        <f t="shared" si="0"/>
        <v>6.9144600000000001</v>
      </c>
      <c r="M18" s="22">
        <f t="shared" si="0"/>
        <v>6.7709900000000003</v>
      </c>
      <c r="N18" s="22">
        <f t="shared" si="0"/>
        <v>6.5617400000000004</v>
      </c>
    </row>
    <row r="19" spans="1:14" ht="10.5" customHeight="1">
      <c r="A19" s="17">
        <f t="shared" si="1"/>
        <v>5.0000000000000001E-3</v>
      </c>
      <c r="B19" s="20"/>
      <c r="C19" s="10">
        <f t="shared" si="2"/>
        <v>4</v>
      </c>
      <c r="D19" s="19">
        <f t="shared" si="0"/>
        <v>9.2642100000000003</v>
      </c>
      <c r="E19" s="19">
        <f t="shared" si="0"/>
        <v>8.1791499999999999</v>
      </c>
      <c r="F19" s="19">
        <f t="shared" si="0"/>
        <v>8.4309100000000008</v>
      </c>
      <c r="G19" s="19">
        <f t="shared" si="0"/>
        <v>8.2622499999999999</v>
      </c>
      <c r="H19" s="19">
        <f t="shared" si="0"/>
        <v>7.8367300000000002</v>
      </c>
      <c r="I19" s="19">
        <f t="shared" si="0"/>
        <v>7.3518100000000004</v>
      </c>
      <c r="J19" s="19">
        <f t="shared" si="0"/>
        <v>7.2409600000000003</v>
      </c>
      <c r="K19" s="19">
        <f t="shared" si="0"/>
        <v>7.1273200000000001</v>
      </c>
      <c r="L19" s="19">
        <f t="shared" si="0"/>
        <v>6.9167300000000003</v>
      </c>
      <c r="M19" s="19">
        <f t="shared" si="0"/>
        <v>6.7732099999999997</v>
      </c>
      <c r="N19" s="19">
        <f t="shared" si="0"/>
        <v>6.5638899999999998</v>
      </c>
    </row>
    <row r="20" spans="1:14" ht="10.5" customHeight="1">
      <c r="A20" s="17">
        <f t="shared" si="1"/>
        <v>5.0000000000000001E-3</v>
      </c>
      <c r="B20" s="20"/>
      <c r="C20" s="10">
        <f t="shared" si="2"/>
        <v>5</v>
      </c>
      <c r="D20" s="19">
        <f t="shared" si="0"/>
        <v>9.2671899999999994</v>
      </c>
      <c r="E20" s="19">
        <f t="shared" si="0"/>
        <v>8.1817899999999995</v>
      </c>
      <c r="F20" s="19">
        <f t="shared" si="0"/>
        <v>8.4336800000000007</v>
      </c>
      <c r="G20" s="19">
        <f t="shared" si="0"/>
        <v>8.2649600000000003</v>
      </c>
      <c r="H20" s="19">
        <f t="shared" si="0"/>
        <v>7.8392999999999997</v>
      </c>
      <c r="I20" s="19">
        <f t="shared" si="0"/>
        <v>7.3542199999999998</v>
      </c>
      <c r="J20" s="19">
        <f t="shared" si="0"/>
        <v>7.2433300000000003</v>
      </c>
      <c r="K20" s="19">
        <f t="shared" si="0"/>
        <v>7.1296600000000003</v>
      </c>
      <c r="L20" s="19">
        <f t="shared" si="0"/>
        <v>6.9189999999999996</v>
      </c>
      <c r="M20" s="19">
        <f t="shared" si="0"/>
        <v>6.7754399999999997</v>
      </c>
      <c r="N20" s="19">
        <f t="shared" si="0"/>
        <v>6.5660499999999997</v>
      </c>
    </row>
    <row r="21" spans="1:14" s="25" customFormat="1" ht="10.5" customHeight="1">
      <c r="A21" s="23">
        <f t="shared" si="1"/>
        <v>5.0000000000000001E-3</v>
      </c>
      <c r="B21" s="24"/>
      <c r="C21" s="21">
        <f t="shared" si="2"/>
        <v>6</v>
      </c>
      <c r="D21" s="22">
        <f t="shared" si="0"/>
        <v>9.2701700000000002</v>
      </c>
      <c r="E21" s="22">
        <f t="shared" si="0"/>
        <v>8.1844199999999994</v>
      </c>
      <c r="F21" s="22">
        <f t="shared" si="0"/>
        <v>8.4364500000000007</v>
      </c>
      <c r="G21" s="22">
        <f t="shared" si="0"/>
        <v>8.2676800000000004</v>
      </c>
      <c r="H21" s="22">
        <f t="shared" si="0"/>
        <v>7.8418799999999997</v>
      </c>
      <c r="I21" s="22">
        <f t="shared" si="0"/>
        <v>7.3566399999999996</v>
      </c>
      <c r="J21" s="22">
        <f t="shared" si="0"/>
        <v>7.2457099999999999</v>
      </c>
      <c r="K21" s="22">
        <f t="shared" si="0"/>
        <v>7.1319999999999997</v>
      </c>
      <c r="L21" s="22">
        <f t="shared" si="0"/>
        <v>6.9212699999999998</v>
      </c>
      <c r="M21" s="22">
        <f t="shared" si="0"/>
        <v>6.77766</v>
      </c>
      <c r="N21" s="22">
        <f t="shared" si="0"/>
        <v>6.5682</v>
      </c>
    </row>
    <row r="22" spans="1:14" ht="10.5" customHeight="1">
      <c r="A22" s="17">
        <f t="shared" si="1"/>
        <v>5.0000000000000001E-3</v>
      </c>
      <c r="B22" s="20"/>
      <c r="C22" s="10">
        <f t="shared" si="2"/>
        <v>7</v>
      </c>
      <c r="D22" s="19">
        <f t="shared" si="0"/>
        <v>9.2731499999999993</v>
      </c>
      <c r="E22" s="19">
        <f t="shared" si="0"/>
        <v>8.1870499999999993</v>
      </c>
      <c r="F22" s="19">
        <f t="shared" si="0"/>
        <v>8.4392099999999992</v>
      </c>
      <c r="G22" s="19">
        <f t="shared" si="0"/>
        <v>8.2703900000000008</v>
      </c>
      <c r="H22" s="19">
        <f t="shared" si="0"/>
        <v>7.8444500000000001</v>
      </c>
      <c r="I22" s="19">
        <f t="shared" si="0"/>
        <v>7.3590499999999999</v>
      </c>
      <c r="J22" s="19">
        <f t="shared" si="0"/>
        <v>7.2480900000000004</v>
      </c>
      <c r="K22" s="19">
        <f t="shared" si="0"/>
        <v>7.1343399999999999</v>
      </c>
      <c r="L22" s="19">
        <f t="shared" si="0"/>
        <v>6.9235499999999996</v>
      </c>
      <c r="M22" s="19">
        <f t="shared" si="0"/>
        <v>6.7798800000000004</v>
      </c>
      <c r="N22" s="19">
        <f t="shared" si="0"/>
        <v>6.57036</v>
      </c>
    </row>
    <row r="23" spans="1:14" ht="10.5" customHeight="1">
      <c r="A23" s="17">
        <f t="shared" si="1"/>
        <v>5.0000000000000001E-3</v>
      </c>
      <c r="B23" s="20"/>
      <c r="C23" s="10">
        <f t="shared" si="2"/>
        <v>8</v>
      </c>
      <c r="D23" s="19">
        <f t="shared" si="0"/>
        <v>9.2761300000000002</v>
      </c>
      <c r="E23" s="19">
        <f t="shared" si="0"/>
        <v>8.1896799999999992</v>
      </c>
      <c r="F23" s="19">
        <f t="shared" si="0"/>
        <v>8.4419799999999992</v>
      </c>
      <c r="G23" s="19">
        <f t="shared" si="0"/>
        <v>8.2730999999999995</v>
      </c>
      <c r="H23" s="19">
        <f t="shared" si="0"/>
        <v>7.8470199999999997</v>
      </c>
      <c r="I23" s="19">
        <f t="shared" si="0"/>
        <v>7.3614699999999997</v>
      </c>
      <c r="J23" s="19">
        <f t="shared" si="0"/>
        <v>7.25047</v>
      </c>
      <c r="K23" s="19">
        <f t="shared" si="0"/>
        <v>7.1366800000000001</v>
      </c>
      <c r="L23" s="19">
        <f t="shared" si="0"/>
        <v>6.9258199999999999</v>
      </c>
      <c r="M23" s="19">
        <f t="shared" si="0"/>
        <v>6.7821100000000003</v>
      </c>
      <c r="N23" s="19">
        <f t="shared" si="0"/>
        <v>6.5725100000000003</v>
      </c>
    </row>
    <row r="24" spans="1:14" s="25" customFormat="1" ht="10.5" customHeight="1">
      <c r="A24" s="17">
        <f t="shared" si="1"/>
        <v>5.0000000000000001E-3</v>
      </c>
      <c r="B24" s="20"/>
      <c r="C24" s="21">
        <f t="shared" si="2"/>
        <v>9</v>
      </c>
      <c r="D24" s="22">
        <f t="shared" si="0"/>
        <v>9.2791099999999993</v>
      </c>
      <c r="E24" s="22">
        <f t="shared" si="0"/>
        <v>8.1923200000000005</v>
      </c>
      <c r="F24" s="22">
        <f t="shared" si="0"/>
        <v>8.4447500000000009</v>
      </c>
      <c r="G24" s="22">
        <f t="shared" si="0"/>
        <v>8.2758199999999995</v>
      </c>
      <c r="H24" s="22">
        <f t="shared" si="0"/>
        <v>7.8495999999999997</v>
      </c>
      <c r="I24" s="22">
        <f t="shared" si="0"/>
        <v>7.36388</v>
      </c>
      <c r="J24" s="22">
        <f t="shared" si="0"/>
        <v>7.2528499999999996</v>
      </c>
      <c r="K24" s="22">
        <f t="shared" si="0"/>
        <v>7.1390200000000004</v>
      </c>
      <c r="L24" s="22">
        <f t="shared" si="0"/>
        <v>6.9280900000000001</v>
      </c>
      <c r="M24" s="22">
        <f t="shared" si="0"/>
        <v>6.7843400000000003</v>
      </c>
      <c r="N24" s="22">
        <f t="shared" si="0"/>
        <v>6.5746700000000002</v>
      </c>
    </row>
    <row r="25" spans="1:14" s="25" customFormat="1" ht="10.5" customHeight="1">
      <c r="A25" s="17">
        <f t="shared" si="1"/>
        <v>5.0000000000000001E-3</v>
      </c>
      <c r="B25" s="20"/>
      <c r="C25" s="26">
        <f t="shared" si="2"/>
        <v>10</v>
      </c>
      <c r="D25" s="19">
        <f t="shared" si="0"/>
        <v>9.2820999999999998</v>
      </c>
      <c r="E25" s="19">
        <f t="shared" si="0"/>
        <v>8.1949500000000004</v>
      </c>
      <c r="F25" s="19">
        <f t="shared" si="0"/>
        <v>8.4475300000000004</v>
      </c>
      <c r="G25" s="19">
        <f t="shared" si="0"/>
        <v>8.2785299999999999</v>
      </c>
      <c r="H25" s="19">
        <f t="shared" si="0"/>
        <v>7.8521799999999997</v>
      </c>
      <c r="I25" s="19">
        <f t="shared" si="0"/>
        <v>7.3662999999999998</v>
      </c>
      <c r="J25" s="19">
        <f t="shared" si="0"/>
        <v>7.2552300000000001</v>
      </c>
      <c r="K25" s="19">
        <f t="shared" si="0"/>
        <v>7.1413700000000002</v>
      </c>
      <c r="L25" s="19">
        <f t="shared" si="0"/>
        <v>6.9303600000000003</v>
      </c>
      <c r="M25" s="19">
        <f t="shared" si="0"/>
        <v>6.7865599999999997</v>
      </c>
      <c r="N25" s="19">
        <f t="shared" si="0"/>
        <v>6.5768300000000002</v>
      </c>
    </row>
    <row r="26" spans="1:14" s="28" customFormat="1" ht="10.5" customHeight="1">
      <c r="A26" s="17">
        <f t="shared" si="1"/>
        <v>5.0000000000000001E-3</v>
      </c>
      <c r="B26" s="27"/>
      <c r="C26" s="26">
        <f t="shared" si="2"/>
        <v>11</v>
      </c>
      <c r="D26" s="19">
        <f t="shared" ref="D26:N35" si="3">ROUND(100000*LVT / D$11 * ((1+D$12/100) ^ ((DAYS360(D$6,$L$2)+$C26-1)/360) * ((1+$A26) ^ (($C26-15)/30))) / 100000,5)</f>
        <v>9.2850800000000007</v>
      </c>
      <c r="E26" s="19">
        <f t="shared" si="3"/>
        <v>8.1975899999999999</v>
      </c>
      <c r="F26" s="19">
        <f t="shared" si="3"/>
        <v>8.4503000000000004</v>
      </c>
      <c r="G26" s="19">
        <f t="shared" si="3"/>
        <v>8.28125</v>
      </c>
      <c r="H26" s="19">
        <f t="shared" si="3"/>
        <v>7.8547500000000001</v>
      </c>
      <c r="I26" s="19">
        <f t="shared" si="3"/>
        <v>7.3687199999999997</v>
      </c>
      <c r="J26" s="19">
        <f t="shared" si="3"/>
        <v>7.2576099999999997</v>
      </c>
      <c r="K26" s="19">
        <f t="shared" si="3"/>
        <v>7.1437099999999996</v>
      </c>
      <c r="L26" s="19">
        <f t="shared" si="3"/>
        <v>6.9326400000000001</v>
      </c>
      <c r="M26" s="19">
        <f t="shared" si="3"/>
        <v>6.7887899999999997</v>
      </c>
      <c r="N26" s="19">
        <f t="shared" si="3"/>
        <v>6.5789900000000001</v>
      </c>
    </row>
    <row r="27" spans="1:14" s="28" customFormat="1" ht="10.5" customHeight="1">
      <c r="A27" s="29">
        <f t="shared" si="1"/>
        <v>5.0000000000000001E-3</v>
      </c>
      <c r="B27" s="27"/>
      <c r="C27" s="21">
        <f t="shared" si="2"/>
        <v>12</v>
      </c>
      <c r="D27" s="22">
        <f t="shared" si="3"/>
        <v>9.2880699999999994</v>
      </c>
      <c r="E27" s="22">
        <f t="shared" si="3"/>
        <v>8.2002199999999998</v>
      </c>
      <c r="F27" s="22">
        <f t="shared" si="3"/>
        <v>8.4530700000000003</v>
      </c>
      <c r="G27" s="22">
        <f t="shared" si="3"/>
        <v>8.2839700000000001</v>
      </c>
      <c r="H27" s="22">
        <f t="shared" si="3"/>
        <v>7.8573300000000001</v>
      </c>
      <c r="I27" s="22">
        <f t="shared" si="3"/>
        <v>7.37113</v>
      </c>
      <c r="J27" s="22">
        <f t="shared" si="3"/>
        <v>7.2599900000000002</v>
      </c>
      <c r="K27" s="22">
        <f t="shared" si="3"/>
        <v>7.1460499999999998</v>
      </c>
      <c r="L27" s="22">
        <f t="shared" si="3"/>
        <v>6.9349100000000004</v>
      </c>
      <c r="M27" s="22">
        <f t="shared" si="3"/>
        <v>6.7910199999999996</v>
      </c>
      <c r="N27" s="22">
        <f t="shared" si="3"/>
        <v>6.5811500000000001</v>
      </c>
    </row>
    <row r="28" spans="1:14" s="28" customFormat="1" ht="10.5" customHeight="1">
      <c r="A28" s="29">
        <f t="shared" si="1"/>
        <v>5.0000000000000001E-3</v>
      </c>
      <c r="B28" s="27"/>
      <c r="C28" s="26">
        <f t="shared" si="2"/>
        <v>13</v>
      </c>
      <c r="D28" s="19">
        <f t="shared" si="3"/>
        <v>9.2910599999999999</v>
      </c>
      <c r="E28" s="19">
        <f t="shared" si="3"/>
        <v>8.2028599999999994</v>
      </c>
      <c r="F28" s="19">
        <f t="shared" si="3"/>
        <v>8.4558400000000002</v>
      </c>
      <c r="G28" s="19">
        <f t="shared" si="3"/>
        <v>8.2866900000000001</v>
      </c>
      <c r="H28" s="19">
        <f t="shared" si="3"/>
        <v>7.8599100000000002</v>
      </c>
      <c r="I28" s="19">
        <f t="shared" si="3"/>
        <v>7.3735499999999998</v>
      </c>
      <c r="J28" s="19">
        <f t="shared" si="3"/>
        <v>7.2623699999999998</v>
      </c>
      <c r="K28" s="19">
        <f t="shared" si="3"/>
        <v>7.1483999999999996</v>
      </c>
      <c r="L28" s="19">
        <f t="shared" si="3"/>
        <v>6.9371900000000002</v>
      </c>
      <c r="M28" s="19">
        <f t="shared" si="3"/>
        <v>6.7932499999999996</v>
      </c>
      <c r="N28" s="19">
        <f t="shared" si="3"/>
        <v>6.58331</v>
      </c>
    </row>
    <row r="29" spans="1:14" s="28" customFormat="1" ht="10.5" customHeight="1">
      <c r="A29" s="30">
        <f t="shared" si="1"/>
        <v>5.0000000000000001E-3</v>
      </c>
      <c r="B29" s="27"/>
      <c r="C29" s="26">
        <f t="shared" si="2"/>
        <v>14</v>
      </c>
      <c r="D29" s="19">
        <f t="shared" si="3"/>
        <v>9.2940400000000007</v>
      </c>
      <c r="E29" s="19">
        <f t="shared" si="3"/>
        <v>8.2055000000000007</v>
      </c>
      <c r="F29" s="19">
        <f t="shared" si="3"/>
        <v>8.4586199999999998</v>
      </c>
      <c r="G29" s="19">
        <f t="shared" si="3"/>
        <v>8.2894100000000002</v>
      </c>
      <c r="H29" s="19">
        <f t="shared" si="3"/>
        <v>7.8624900000000002</v>
      </c>
      <c r="I29" s="19">
        <f t="shared" si="3"/>
        <v>7.3759699999999997</v>
      </c>
      <c r="J29" s="19">
        <f t="shared" si="3"/>
        <v>7.2647599999999999</v>
      </c>
      <c r="K29" s="19">
        <f t="shared" si="3"/>
        <v>7.1507500000000004</v>
      </c>
      <c r="L29" s="19">
        <f t="shared" si="3"/>
        <v>6.93947</v>
      </c>
      <c r="M29" s="19">
        <f t="shared" si="3"/>
        <v>6.7954699999999999</v>
      </c>
      <c r="N29" s="19">
        <f t="shared" si="3"/>
        <v>6.5854699999999999</v>
      </c>
    </row>
    <row r="30" spans="1:14" s="28" customFormat="1" ht="10.5" customHeight="1">
      <c r="A30" s="30">
        <f t="shared" si="1"/>
        <v>5.0000000000000001E-3</v>
      </c>
      <c r="B30" s="27"/>
      <c r="C30" s="21">
        <f t="shared" si="2"/>
        <v>15</v>
      </c>
      <c r="D30" s="22">
        <f t="shared" si="3"/>
        <v>9.2970299999999995</v>
      </c>
      <c r="E30" s="22">
        <f t="shared" si="3"/>
        <v>8.2081400000000002</v>
      </c>
      <c r="F30" s="22">
        <f t="shared" si="3"/>
        <v>8.4613999999999994</v>
      </c>
      <c r="G30" s="22">
        <f t="shared" si="3"/>
        <v>8.2921300000000002</v>
      </c>
      <c r="H30" s="22">
        <f t="shared" si="3"/>
        <v>7.8650700000000002</v>
      </c>
      <c r="I30" s="22">
        <f t="shared" si="3"/>
        <v>7.3783899999999996</v>
      </c>
      <c r="J30" s="22">
        <f t="shared" si="3"/>
        <v>7.2671400000000004</v>
      </c>
      <c r="K30" s="22">
        <f t="shared" si="3"/>
        <v>7.1530899999999997</v>
      </c>
      <c r="L30" s="22">
        <f t="shared" si="3"/>
        <v>6.9417400000000002</v>
      </c>
      <c r="M30" s="22">
        <f t="shared" si="3"/>
        <v>6.7976999999999999</v>
      </c>
      <c r="N30" s="22">
        <f t="shared" si="3"/>
        <v>6.5876299999999999</v>
      </c>
    </row>
    <row r="31" spans="1:14" s="28" customFormat="1" ht="10.5" customHeight="1">
      <c r="A31" s="30">
        <f t="shared" si="1"/>
        <v>5.0000000000000001E-3</v>
      </c>
      <c r="C31" s="26">
        <f t="shared" si="2"/>
        <v>16</v>
      </c>
      <c r="D31" s="19">
        <f t="shared" si="3"/>
        <v>9.30002</v>
      </c>
      <c r="E31" s="19">
        <f t="shared" si="3"/>
        <v>8.2107799999999997</v>
      </c>
      <c r="F31" s="19">
        <f t="shared" si="3"/>
        <v>8.4641699999999993</v>
      </c>
      <c r="G31" s="19">
        <f t="shared" si="3"/>
        <v>8.2948500000000003</v>
      </c>
      <c r="H31" s="19">
        <f t="shared" si="3"/>
        <v>7.8676500000000003</v>
      </c>
      <c r="I31" s="19">
        <f t="shared" si="3"/>
        <v>7.3808199999999999</v>
      </c>
      <c r="J31" s="19">
        <f t="shared" si="3"/>
        <v>7.26952</v>
      </c>
      <c r="K31" s="19">
        <f t="shared" si="3"/>
        <v>7.1554399999999996</v>
      </c>
      <c r="L31" s="19">
        <f t="shared" si="3"/>
        <v>6.9440200000000001</v>
      </c>
      <c r="M31" s="19">
        <f t="shared" si="3"/>
        <v>6.7999400000000003</v>
      </c>
      <c r="N31" s="19">
        <f t="shared" si="3"/>
        <v>6.5897899999999998</v>
      </c>
    </row>
    <row r="32" spans="1:14" s="28" customFormat="1" ht="10.5" customHeight="1">
      <c r="A32" s="30">
        <f t="shared" si="1"/>
        <v>5.0000000000000001E-3</v>
      </c>
      <c r="C32" s="26">
        <f t="shared" si="2"/>
        <v>17</v>
      </c>
      <c r="D32" s="19">
        <f t="shared" si="3"/>
        <v>9.3030100000000004</v>
      </c>
      <c r="E32" s="19">
        <f t="shared" si="3"/>
        <v>8.2134199999999993</v>
      </c>
      <c r="F32" s="19">
        <f t="shared" si="3"/>
        <v>8.4669500000000006</v>
      </c>
      <c r="G32" s="19">
        <f t="shared" si="3"/>
        <v>8.2975700000000003</v>
      </c>
      <c r="H32" s="19">
        <f t="shared" si="3"/>
        <v>7.8702300000000003</v>
      </c>
      <c r="I32" s="19">
        <f t="shared" si="3"/>
        <v>7.3832399999999998</v>
      </c>
      <c r="J32" s="19">
        <f t="shared" si="3"/>
        <v>7.2719100000000001</v>
      </c>
      <c r="K32" s="19">
        <f t="shared" si="3"/>
        <v>7.1577900000000003</v>
      </c>
      <c r="L32" s="19">
        <f t="shared" si="3"/>
        <v>6.9462999999999999</v>
      </c>
      <c r="M32" s="19">
        <f t="shared" si="3"/>
        <v>6.8021700000000003</v>
      </c>
      <c r="N32" s="19">
        <f t="shared" si="3"/>
        <v>6.5919499999999998</v>
      </c>
    </row>
    <row r="33" spans="1:19" s="28" customFormat="1" ht="10.5" customHeight="1">
      <c r="A33" s="30">
        <f t="shared" si="1"/>
        <v>5.0000000000000001E-3</v>
      </c>
      <c r="C33" s="21">
        <f t="shared" si="2"/>
        <v>18</v>
      </c>
      <c r="D33" s="22">
        <f t="shared" si="3"/>
        <v>9.3060100000000006</v>
      </c>
      <c r="E33" s="22">
        <f t="shared" si="3"/>
        <v>8.2160600000000006</v>
      </c>
      <c r="F33" s="22">
        <f t="shared" si="3"/>
        <v>8.4697300000000002</v>
      </c>
      <c r="G33" s="22">
        <f t="shared" si="3"/>
        <v>8.3002900000000004</v>
      </c>
      <c r="H33" s="22">
        <f t="shared" si="3"/>
        <v>7.8728100000000003</v>
      </c>
      <c r="I33" s="22">
        <f t="shared" si="3"/>
        <v>7.3856599999999997</v>
      </c>
      <c r="J33" s="22">
        <f t="shared" si="3"/>
        <v>7.2743000000000002</v>
      </c>
      <c r="K33" s="22">
        <f t="shared" si="3"/>
        <v>7.1601400000000002</v>
      </c>
      <c r="L33" s="22">
        <f t="shared" si="3"/>
        <v>6.9485799999999998</v>
      </c>
      <c r="M33" s="22">
        <f t="shared" si="3"/>
        <v>6.8044000000000002</v>
      </c>
      <c r="N33" s="22">
        <f t="shared" si="3"/>
        <v>6.5941099999999997</v>
      </c>
    </row>
    <row r="34" spans="1:19" s="28" customFormat="1" ht="10.5" customHeight="1">
      <c r="A34" s="30">
        <f t="shared" si="1"/>
        <v>5.0000000000000001E-3</v>
      </c>
      <c r="C34" s="26">
        <f t="shared" si="2"/>
        <v>19</v>
      </c>
      <c r="D34" s="19">
        <f t="shared" si="3"/>
        <v>9.3089999999999993</v>
      </c>
      <c r="E34" s="19">
        <f t="shared" si="3"/>
        <v>8.2187000000000001</v>
      </c>
      <c r="F34" s="19">
        <f t="shared" si="3"/>
        <v>8.4725099999999998</v>
      </c>
      <c r="G34" s="19">
        <f t="shared" si="3"/>
        <v>8.3030200000000001</v>
      </c>
      <c r="H34" s="19">
        <f t="shared" si="3"/>
        <v>7.8754</v>
      </c>
      <c r="I34" s="19">
        <f t="shared" si="3"/>
        <v>7.3880800000000004</v>
      </c>
      <c r="J34" s="19">
        <f t="shared" si="3"/>
        <v>7.2766799999999998</v>
      </c>
      <c r="K34" s="19">
        <f t="shared" si="3"/>
        <v>7.16249</v>
      </c>
      <c r="L34" s="19">
        <f t="shared" si="3"/>
        <v>6.9508599999999996</v>
      </c>
      <c r="M34" s="19">
        <f t="shared" si="3"/>
        <v>6.8066300000000002</v>
      </c>
      <c r="N34" s="19">
        <f t="shared" si="3"/>
        <v>6.5962800000000001</v>
      </c>
    </row>
    <row r="35" spans="1:19" s="28" customFormat="1" ht="10.5" customHeight="1">
      <c r="A35" s="30">
        <f t="shared" si="1"/>
        <v>5.0000000000000001E-3</v>
      </c>
      <c r="C35" s="26">
        <f t="shared" si="2"/>
        <v>20</v>
      </c>
      <c r="D35" s="19">
        <f t="shared" si="3"/>
        <v>9.3119899999999998</v>
      </c>
      <c r="E35" s="19">
        <f t="shared" si="3"/>
        <v>8.2213399999999996</v>
      </c>
      <c r="F35" s="19">
        <f t="shared" si="3"/>
        <v>8.4752899999999993</v>
      </c>
      <c r="G35" s="19">
        <f t="shared" si="3"/>
        <v>8.3057400000000001</v>
      </c>
      <c r="H35" s="19">
        <f t="shared" si="3"/>
        <v>7.87798</v>
      </c>
      <c r="I35" s="19">
        <f t="shared" si="3"/>
        <v>7.3905099999999999</v>
      </c>
      <c r="J35" s="19">
        <f t="shared" si="3"/>
        <v>7.2790699999999999</v>
      </c>
      <c r="K35" s="19">
        <f t="shared" si="3"/>
        <v>7.1648399999999999</v>
      </c>
      <c r="L35" s="19">
        <f t="shared" si="3"/>
        <v>6.9531400000000003</v>
      </c>
      <c r="M35" s="19">
        <f t="shared" si="3"/>
        <v>6.8088699999999998</v>
      </c>
      <c r="N35" s="19">
        <f t="shared" si="3"/>
        <v>6.5984400000000001</v>
      </c>
    </row>
    <row r="36" spans="1:19" s="28" customFormat="1" ht="10.5" customHeight="1">
      <c r="A36" s="30">
        <f t="shared" si="1"/>
        <v>5.0000000000000001E-3</v>
      </c>
      <c r="C36" s="21">
        <f t="shared" si="2"/>
        <v>21</v>
      </c>
      <c r="D36" s="22">
        <f t="shared" ref="D36:N43" si="4">ROUND(100000*LVT / D$11 * ((1+D$12/100) ^ ((DAYS360(D$6,$L$2)+$C36-1)/360) * ((1+$A36) ^ (($C36-15)/30))) / 100000,5)</f>
        <v>9.3149899999999999</v>
      </c>
      <c r="E36" s="22">
        <f t="shared" si="4"/>
        <v>8.2239900000000006</v>
      </c>
      <c r="F36" s="22">
        <f t="shared" si="4"/>
        <v>8.4780700000000007</v>
      </c>
      <c r="G36" s="22">
        <f t="shared" si="4"/>
        <v>8.3084699999999998</v>
      </c>
      <c r="H36" s="22">
        <f t="shared" si="4"/>
        <v>7.8805699999999996</v>
      </c>
      <c r="I36" s="22">
        <f t="shared" si="4"/>
        <v>7.3929299999999998</v>
      </c>
      <c r="J36" s="22">
        <f t="shared" si="4"/>
        <v>7.28146</v>
      </c>
      <c r="K36" s="22">
        <f t="shared" si="4"/>
        <v>7.1671899999999997</v>
      </c>
      <c r="L36" s="22">
        <f t="shared" si="4"/>
        <v>6.9554200000000002</v>
      </c>
      <c r="M36" s="22">
        <f t="shared" si="4"/>
        <v>6.8110999999999997</v>
      </c>
      <c r="N36" s="22">
        <f t="shared" si="4"/>
        <v>6.6006099999999996</v>
      </c>
    </row>
    <row r="37" spans="1:19" s="28" customFormat="1" ht="10.5" customHeight="1">
      <c r="A37" s="30">
        <f t="shared" si="1"/>
        <v>5.0000000000000001E-3</v>
      </c>
      <c r="C37" s="26">
        <f t="shared" si="2"/>
        <v>22</v>
      </c>
      <c r="D37" s="19">
        <f t="shared" si="4"/>
        <v>9.3179800000000004</v>
      </c>
      <c r="E37" s="19">
        <f t="shared" si="4"/>
        <v>8.2266300000000001</v>
      </c>
      <c r="F37" s="19">
        <f t="shared" si="4"/>
        <v>8.4808500000000002</v>
      </c>
      <c r="G37" s="19">
        <f t="shared" si="4"/>
        <v>8.3111899999999999</v>
      </c>
      <c r="H37" s="19">
        <f t="shared" si="4"/>
        <v>7.8831499999999997</v>
      </c>
      <c r="I37" s="19">
        <f t="shared" si="4"/>
        <v>7.3953600000000002</v>
      </c>
      <c r="J37" s="19">
        <f t="shared" si="4"/>
        <v>7.2838500000000002</v>
      </c>
      <c r="K37" s="19">
        <f t="shared" si="4"/>
        <v>7.1695399999999996</v>
      </c>
      <c r="L37" s="19">
        <f t="shared" si="4"/>
        <v>6.9577</v>
      </c>
      <c r="M37" s="19">
        <f t="shared" si="4"/>
        <v>6.8133400000000002</v>
      </c>
      <c r="N37" s="19">
        <f t="shared" si="4"/>
        <v>6.6027699999999996</v>
      </c>
      <c r="P37" s="19"/>
      <c r="Q37" s="19"/>
    </row>
    <row r="38" spans="1:19" s="28" customFormat="1" ht="10.5" customHeight="1">
      <c r="A38" s="30">
        <f t="shared" si="1"/>
        <v>5.0000000000000001E-3</v>
      </c>
      <c r="C38" s="26">
        <f t="shared" si="2"/>
        <v>23</v>
      </c>
      <c r="D38" s="19">
        <f t="shared" si="4"/>
        <v>9.3209800000000005</v>
      </c>
      <c r="E38" s="19">
        <f t="shared" si="4"/>
        <v>8.2292799999999993</v>
      </c>
      <c r="F38" s="19">
        <f t="shared" si="4"/>
        <v>8.4836299999999998</v>
      </c>
      <c r="G38" s="19">
        <f t="shared" si="4"/>
        <v>8.3139199999999995</v>
      </c>
      <c r="H38" s="19">
        <f t="shared" si="4"/>
        <v>7.8857400000000002</v>
      </c>
      <c r="I38" s="19">
        <f t="shared" si="4"/>
        <v>7.3977899999999996</v>
      </c>
      <c r="J38" s="19">
        <f t="shared" si="4"/>
        <v>7.2862400000000003</v>
      </c>
      <c r="K38" s="19">
        <f t="shared" si="4"/>
        <v>7.1718900000000003</v>
      </c>
      <c r="L38" s="19">
        <f t="shared" si="4"/>
        <v>6.9599900000000003</v>
      </c>
      <c r="M38" s="19">
        <f t="shared" si="4"/>
        <v>6.8155700000000001</v>
      </c>
      <c r="N38" s="19">
        <f t="shared" si="4"/>
        <v>6.60494</v>
      </c>
    </row>
    <row r="39" spans="1:19" s="28" customFormat="1" ht="10.5" customHeight="1">
      <c r="A39" s="30">
        <f t="shared" si="1"/>
        <v>5.0000000000000001E-3</v>
      </c>
      <c r="C39" s="21">
        <f t="shared" si="2"/>
        <v>24</v>
      </c>
      <c r="D39" s="22">
        <f t="shared" si="4"/>
        <v>9.3239800000000006</v>
      </c>
      <c r="E39" s="22">
        <f t="shared" si="4"/>
        <v>8.2319200000000006</v>
      </c>
      <c r="F39" s="22">
        <f t="shared" si="4"/>
        <v>8.4864200000000007</v>
      </c>
      <c r="G39" s="22">
        <f t="shared" si="4"/>
        <v>8.3166499999999992</v>
      </c>
      <c r="H39" s="22">
        <f t="shared" si="4"/>
        <v>7.8883299999999998</v>
      </c>
      <c r="I39" s="22">
        <f t="shared" si="4"/>
        <v>7.4002100000000004</v>
      </c>
      <c r="J39" s="22">
        <f t="shared" si="4"/>
        <v>7.2886300000000004</v>
      </c>
      <c r="K39" s="22">
        <f t="shared" si="4"/>
        <v>7.1742499999999998</v>
      </c>
      <c r="L39" s="22">
        <f t="shared" si="4"/>
        <v>6.9622700000000002</v>
      </c>
      <c r="M39" s="22">
        <f t="shared" si="4"/>
        <v>6.8178099999999997</v>
      </c>
      <c r="N39" s="22">
        <f t="shared" si="4"/>
        <v>6.6071099999999996</v>
      </c>
    </row>
    <row r="40" spans="1:19" s="28" customFormat="1" ht="10.5" customHeight="1">
      <c r="A40" s="30">
        <f t="shared" si="1"/>
        <v>5.0000000000000001E-3</v>
      </c>
      <c r="C40" s="26">
        <f t="shared" si="2"/>
        <v>25</v>
      </c>
      <c r="D40" s="19">
        <f t="shared" si="4"/>
        <v>9.3269800000000007</v>
      </c>
      <c r="E40" s="19">
        <f t="shared" si="4"/>
        <v>8.2345699999999997</v>
      </c>
      <c r="F40" s="19">
        <f t="shared" si="4"/>
        <v>8.4892000000000003</v>
      </c>
      <c r="G40" s="19">
        <f t="shared" si="4"/>
        <v>8.3193800000000007</v>
      </c>
      <c r="H40" s="19">
        <f t="shared" si="4"/>
        <v>7.8909200000000004</v>
      </c>
      <c r="I40" s="19">
        <f t="shared" si="4"/>
        <v>7.4026399999999999</v>
      </c>
      <c r="J40" s="19">
        <f t="shared" si="4"/>
        <v>7.2910199999999996</v>
      </c>
      <c r="K40" s="19">
        <f t="shared" si="4"/>
        <v>7.1765999999999996</v>
      </c>
      <c r="L40" s="19">
        <f t="shared" si="4"/>
        <v>6.9645599999999996</v>
      </c>
      <c r="M40" s="19">
        <f t="shared" si="4"/>
        <v>6.8200500000000002</v>
      </c>
      <c r="N40" s="19">
        <f t="shared" si="4"/>
        <v>6.60928</v>
      </c>
    </row>
    <row r="41" spans="1:19" s="28" customFormat="1" ht="10.5" customHeight="1">
      <c r="A41" s="30">
        <f t="shared" si="1"/>
        <v>5.0000000000000001E-3</v>
      </c>
      <c r="C41" s="26">
        <f t="shared" si="2"/>
        <v>26</v>
      </c>
      <c r="D41" s="19">
        <f t="shared" si="4"/>
        <v>9.3299800000000008</v>
      </c>
      <c r="E41" s="19">
        <f t="shared" si="4"/>
        <v>8.2372200000000007</v>
      </c>
      <c r="F41" s="19">
        <f t="shared" si="4"/>
        <v>8.4919899999999995</v>
      </c>
      <c r="G41" s="19">
        <f t="shared" si="4"/>
        <v>8.3221100000000003</v>
      </c>
      <c r="H41" s="19">
        <f t="shared" si="4"/>
        <v>7.89351</v>
      </c>
      <c r="I41" s="19">
        <f t="shared" si="4"/>
        <v>7.4050700000000003</v>
      </c>
      <c r="J41" s="19">
        <f t="shared" si="4"/>
        <v>7.2934200000000002</v>
      </c>
      <c r="K41" s="19">
        <f t="shared" si="4"/>
        <v>7.17896</v>
      </c>
      <c r="L41" s="19">
        <f t="shared" si="4"/>
        <v>6.9668400000000004</v>
      </c>
      <c r="M41" s="19">
        <f t="shared" si="4"/>
        <v>6.8222800000000001</v>
      </c>
      <c r="N41" s="19">
        <f t="shared" si="4"/>
        <v>6.6114499999999996</v>
      </c>
    </row>
    <row r="42" spans="1:19" s="28" customFormat="1" ht="10.5" customHeight="1">
      <c r="A42" s="30">
        <f t="shared" si="1"/>
        <v>5.0000000000000001E-3</v>
      </c>
      <c r="C42" s="21">
        <f t="shared" si="2"/>
        <v>27</v>
      </c>
      <c r="D42" s="22">
        <f t="shared" si="4"/>
        <v>9.3329799999999992</v>
      </c>
      <c r="E42" s="22">
        <f t="shared" si="4"/>
        <v>8.2398699999999998</v>
      </c>
      <c r="F42" s="22">
        <f t="shared" si="4"/>
        <v>8.4947800000000004</v>
      </c>
      <c r="G42" s="22">
        <f t="shared" si="4"/>
        <v>8.32484</v>
      </c>
      <c r="H42" s="22">
        <f t="shared" si="4"/>
        <v>7.8960999999999997</v>
      </c>
      <c r="I42" s="22">
        <f t="shared" si="4"/>
        <v>7.4074999999999998</v>
      </c>
      <c r="J42" s="22">
        <f t="shared" si="4"/>
        <v>7.2958100000000004</v>
      </c>
      <c r="K42" s="22">
        <f t="shared" si="4"/>
        <v>7.1813099999999999</v>
      </c>
      <c r="L42" s="22">
        <f t="shared" si="4"/>
        <v>6.9691299999999998</v>
      </c>
      <c r="M42" s="22">
        <f t="shared" si="4"/>
        <v>6.8245199999999997</v>
      </c>
      <c r="N42" s="22">
        <f t="shared" si="4"/>
        <v>6.6136200000000001</v>
      </c>
    </row>
    <row r="43" spans="1:19" s="28" customFormat="1" ht="10.5" customHeight="1">
      <c r="A43" s="30">
        <f t="shared" si="1"/>
        <v>5.0000000000000001E-3</v>
      </c>
      <c r="C43" s="26">
        <f t="shared" si="2"/>
        <v>28</v>
      </c>
      <c r="D43" s="19">
        <f t="shared" si="4"/>
        <v>9.3359799999999993</v>
      </c>
      <c r="E43" s="19">
        <f t="shared" si="4"/>
        <v>8.2425200000000007</v>
      </c>
      <c r="F43" s="19">
        <f t="shared" si="4"/>
        <v>8.49756</v>
      </c>
      <c r="G43" s="19">
        <f t="shared" si="4"/>
        <v>8.3275699999999997</v>
      </c>
      <c r="H43" s="19">
        <f t="shared" si="4"/>
        <v>7.8986900000000002</v>
      </c>
      <c r="I43" s="19">
        <f t="shared" si="4"/>
        <v>7.4099300000000001</v>
      </c>
      <c r="J43" s="19">
        <f t="shared" si="4"/>
        <v>7.2981999999999996</v>
      </c>
      <c r="K43" s="19">
        <f t="shared" si="4"/>
        <v>7.1836700000000002</v>
      </c>
      <c r="L43" s="19">
        <f t="shared" si="4"/>
        <v>6.9714200000000002</v>
      </c>
      <c r="M43" s="19">
        <f t="shared" si="4"/>
        <v>6.8267600000000002</v>
      </c>
      <c r="N43" s="19">
        <f t="shared" si="4"/>
        <v>6.6157899999999996</v>
      </c>
    </row>
    <row r="44" spans="1:19" s="25" customFormat="1" ht="11.25" customHeight="1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spans="1:19" ht="8.1" customHeight="1">
      <c r="A47" s="31"/>
    </row>
    <row r="48" spans="1:19" ht="11.1" customHeight="1">
      <c r="A48" s="31"/>
      <c r="B48" s="1" t="s">
        <v>15</v>
      </c>
      <c r="C48" s="1">
        <f>[1]Forsendur!C3</f>
        <v>7456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1.1" customHeight="1">
      <c r="A49" s="31"/>
      <c r="C49" s="34">
        <f>[1]Forsendur!C4</f>
        <v>377.6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1.1" customHeight="1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1.1" customHeight="1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19" ht="11.1" customHeight="1">
      <c r="A52" s="31"/>
      <c r="B52" s="1" t="s">
        <v>20</v>
      </c>
      <c r="C52" s="13">
        <f>[1]Forsendur!C7</f>
        <v>5.0000000000000001E-3</v>
      </c>
    </row>
    <row r="53" spans="1:19" ht="11.1" customHeight="1">
      <c r="A53" s="31"/>
      <c r="B53" s="1" t="str">
        <f>B14</f>
        <v>Hækkun vísitölu</v>
      </c>
      <c r="C53" s="13">
        <f>Verdb_raun</f>
        <v>5.0000000000000001E-3</v>
      </c>
      <c r="H53" s="32"/>
      <c r="K53" s="32"/>
      <c r="M53" s="32"/>
      <c r="N53" s="32"/>
    </row>
    <row r="54" spans="1:19" ht="3.95" customHeight="1">
      <c r="A54" s="31"/>
    </row>
    <row r="55" spans="1:19" ht="10.5" customHeight="1">
      <c r="A55" s="17">
        <f t="shared" ref="A55:A82" si="5">IF(Dags_visit_naest&gt;C55,verdbspa,Verdb_raun)</f>
        <v>5.0000000000000001E-3</v>
      </c>
      <c r="B55" s="18" t="str">
        <f>B16</f>
        <v>Dagsetning...</v>
      </c>
      <c r="C55" s="20">
        <v>1</v>
      </c>
      <c r="D55" s="19">
        <f t="shared" ref="D55:J64" si="6">ROUND(100000*LVT/D$50*((1+D$51/100)^((DAYS360(D$45,$L$2)+$C55-1)/360)*((1+$A55)^(($C55-15)/30)))/100000,5)</f>
        <v>6.3749000000000002</v>
      </c>
      <c r="E55" s="19">
        <f t="shared" si="6"/>
        <v>5.2864599999999999</v>
      </c>
      <c r="F55" s="19">
        <f t="shared" si="6"/>
        <v>5.0034599999999996</v>
      </c>
      <c r="G55" s="19">
        <f t="shared" si="6"/>
        <v>4.9207700000000001</v>
      </c>
      <c r="H55" s="19">
        <f t="shared" si="6"/>
        <v>4.8308200000000001</v>
      </c>
      <c r="I55" s="19">
        <f t="shared" si="6"/>
        <v>4.8078900000000004</v>
      </c>
      <c r="J55" s="19">
        <f>ROUND(100000*LVT/J$50*((1+J$51/100)^((DAYS360(J$45,$L$2)+$C55-1)/360)*((1+$A55)^(($C55-15)/30)))/100000,5)</f>
        <v>4.7173100000000003</v>
      </c>
      <c r="K55" s="19">
        <f t="shared" ref="K55:N82" si="7">ROUND(100000*NVT/K$50*((1+K$51/100)^((DAYS360(K$45,$L$2)+$C55-1)/360)*((1+$A55)^(($C55-15)/30)))/100000,5)</f>
        <v>4.60893</v>
      </c>
      <c r="L55" s="19">
        <f t="shared" si="7"/>
        <v>4.4317700000000002</v>
      </c>
      <c r="M55" s="19">
        <f t="shared" si="7"/>
        <v>3.8872399999999998</v>
      </c>
      <c r="N55" s="19">
        <f t="shared" si="7"/>
        <v>2.9952100000000002</v>
      </c>
    </row>
    <row r="56" spans="1:19" ht="10.5" customHeight="1">
      <c r="A56" s="17">
        <f t="shared" si="5"/>
        <v>5.0000000000000001E-3</v>
      </c>
      <c r="B56" s="32"/>
      <c r="C56" s="20">
        <f t="shared" ref="C56:C82" si="8">C55+1</f>
        <v>2</v>
      </c>
      <c r="D56" s="19">
        <f t="shared" si="6"/>
        <v>6.3769900000000002</v>
      </c>
      <c r="E56" s="19">
        <f t="shared" si="6"/>
        <v>5.2880500000000001</v>
      </c>
      <c r="F56" s="19">
        <f t="shared" si="6"/>
        <v>5.0049400000000004</v>
      </c>
      <c r="G56" s="19">
        <f t="shared" si="6"/>
        <v>4.9222200000000003</v>
      </c>
      <c r="H56" s="19">
        <f t="shared" si="6"/>
        <v>4.8322399999999996</v>
      </c>
      <c r="I56" s="19">
        <f t="shared" si="6"/>
        <v>4.80931</v>
      </c>
      <c r="J56" s="19">
        <f t="shared" si="6"/>
        <v>4.7187000000000001</v>
      </c>
      <c r="K56" s="19">
        <f t="shared" si="7"/>
        <v>4.61029</v>
      </c>
      <c r="L56" s="19">
        <f t="shared" si="7"/>
        <v>4.4330699999999998</v>
      </c>
      <c r="M56" s="19">
        <f t="shared" si="7"/>
        <v>3.8883899999999998</v>
      </c>
      <c r="N56" s="19">
        <f t="shared" si="7"/>
        <v>2.9961000000000002</v>
      </c>
    </row>
    <row r="57" spans="1:19" ht="10.5" customHeight="1">
      <c r="A57" s="17">
        <f t="shared" si="5"/>
        <v>5.0000000000000001E-3</v>
      </c>
      <c r="B57" s="32"/>
      <c r="C57" s="21">
        <f t="shared" si="8"/>
        <v>3</v>
      </c>
      <c r="D57" s="22">
        <f t="shared" si="6"/>
        <v>6.3790899999999997</v>
      </c>
      <c r="E57" s="22">
        <f t="shared" si="6"/>
        <v>5.28965</v>
      </c>
      <c r="F57" s="22">
        <f t="shared" si="6"/>
        <v>5.0064200000000003</v>
      </c>
      <c r="G57" s="22">
        <f t="shared" si="6"/>
        <v>4.9236800000000001</v>
      </c>
      <c r="H57" s="22">
        <f t="shared" si="6"/>
        <v>4.8336699999999997</v>
      </c>
      <c r="I57" s="22">
        <f t="shared" si="6"/>
        <v>4.8107300000000004</v>
      </c>
      <c r="J57" s="22">
        <f t="shared" si="6"/>
        <v>4.7200899999999999</v>
      </c>
      <c r="K57" s="22">
        <f t="shared" si="7"/>
        <v>4.6116599999999996</v>
      </c>
      <c r="L57" s="22">
        <f t="shared" si="7"/>
        <v>4.43438</v>
      </c>
      <c r="M57" s="22">
        <f t="shared" si="7"/>
        <v>3.8895400000000002</v>
      </c>
      <c r="N57" s="22">
        <f t="shared" si="7"/>
        <v>2.9969800000000002</v>
      </c>
    </row>
    <row r="58" spans="1:19" ht="10.5" customHeight="1">
      <c r="A58" s="17">
        <f t="shared" si="5"/>
        <v>5.0000000000000001E-3</v>
      </c>
      <c r="B58" s="32"/>
      <c r="C58" s="20">
        <f t="shared" si="8"/>
        <v>4</v>
      </c>
      <c r="D58" s="19">
        <f t="shared" si="6"/>
        <v>6.3811799999999996</v>
      </c>
      <c r="E58" s="19">
        <f t="shared" si="6"/>
        <v>5.2912400000000002</v>
      </c>
      <c r="F58" s="19">
        <f t="shared" si="6"/>
        <v>5.0078899999999997</v>
      </c>
      <c r="G58" s="19">
        <f t="shared" si="6"/>
        <v>4.9251300000000002</v>
      </c>
      <c r="H58" s="19">
        <f t="shared" si="6"/>
        <v>4.8350900000000001</v>
      </c>
      <c r="I58" s="19">
        <f t="shared" si="6"/>
        <v>4.8121499999999999</v>
      </c>
      <c r="J58" s="19">
        <f t="shared" si="6"/>
        <v>4.7214900000000002</v>
      </c>
      <c r="K58" s="19">
        <f t="shared" si="7"/>
        <v>4.6130199999999997</v>
      </c>
      <c r="L58" s="19">
        <f t="shared" si="7"/>
        <v>4.4356900000000001</v>
      </c>
      <c r="M58" s="19">
        <f t="shared" si="7"/>
        <v>3.8906800000000001</v>
      </c>
      <c r="N58" s="19">
        <f t="shared" si="7"/>
        <v>2.9978699999999998</v>
      </c>
    </row>
    <row r="59" spans="1:19" ht="10.5" customHeight="1">
      <c r="A59" s="17">
        <f t="shared" si="5"/>
        <v>5.0000000000000001E-3</v>
      </c>
      <c r="B59" s="32"/>
      <c r="C59" s="20">
        <f t="shared" si="8"/>
        <v>5</v>
      </c>
      <c r="D59" s="19">
        <f t="shared" si="6"/>
        <v>6.3832700000000004</v>
      </c>
      <c r="E59" s="19">
        <f t="shared" si="6"/>
        <v>5.29284</v>
      </c>
      <c r="F59" s="19">
        <f t="shared" si="6"/>
        <v>5.0093699999999997</v>
      </c>
      <c r="G59" s="19">
        <f t="shared" si="6"/>
        <v>4.9265800000000004</v>
      </c>
      <c r="H59" s="19">
        <f t="shared" si="6"/>
        <v>4.8365200000000002</v>
      </c>
      <c r="I59" s="19">
        <f t="shared" si="6"/>
        <v>4.8135700000000003</v>
      </c>
      <c r="J59" s="19">
        <f t="shared" si="6"/>
        <v>4.72288</v>
      </c>
      <c r="K59" s="19">
        <f t="shared" si="7"/>
        <v>4.6143799999999997</v>
      </c>
      <c r="L59" s="19">
        <f t="shared" si="7"/>
        <v>4.4370000000000003</v>
      </c>
      <c r="M59" s="19">
        <f t="shared" si="7"/>
        <v>3.8918300000000001</v>
      </c>
      <c r="N59" s="19">
        <f t="shared" si="7"/>
        <v>2.9987499999999998</v>
      </c>
    </row>
    <row r="60" spans="1:19" ht="10.5" customHeight="1">
      <c r="A60" s="17">
        <f t="shared" si="5"/>
        <v>5.0000000000000001E-3</v>
      </c>
      <c r="B60" s="32"/>
      <c r="C60" s="21">
        <f t="shared" si="8"/>
        <v>6</v>
      </c>
      <c r="D60" s="22">
        <f t="shared" si="6"/>
        <v>6.38537</v>
      </c>
      <c r="E60" s="22">
        <f t="shared" si="6"/>
        <v>5.2944399999999998</v>
      </c>
      <c r="F60" s="22">
        <f t="shared" si="6"/>
        <v>5.0108499999999996</v>
      </c>
      <c r="G60" s="22">
        <f t="shared" si="6"/>
        <v>4.9280400000000002</v>
      </c>
      <c r="H60" s="22">
        <f t="shared" si="6"/>
        <v>4.8379500000000002</v>
      </c>
      <c r="I60" s="22">
        <f t="shared" si="6"/>
        <v>4.8149899999999999</v>
      </c>
      <c r="J60" s="22">
        <f t="shared" si="6"/>
        <v>4.7242699999999997</v>
      </c>
      <c r="K60" s="22">
        <f t="shared" si="7"/>
        <v>4.6157399999999997</v>
      </c>
      <c r="L60" s="22">
        <f t="shared" si="7"/>
        <v>4.4383100000000004</v>
      </c>
      <c r="M60" s="22">
        <f t="shared" si="7"/>
        <v>3.8929800000000001</v>
      </c>
      <c r="N60" s="22">
        <f t="shared" si="7"/>
        <v>2.9996399999999999</v>
      </c>
    </row>
    <row r="61" spans="1:19" ht="10.5" customHeight="1">
      <c r="A61" s="17">
        <f t="shared" si="5"/>
        <v>5.0000000000000001E-3</v>
      </c>
      <c r="B61" s="32"/>
      <c r="C61" s="20">
        <f t="shared" si="8"/>
        <v>7</v>
      </c>
      <c r="D61" s="19">
        <f t="shared" si="6"/>
        <v>6.3874599999999999</v>
      </c>
      <c r="E61" s="19">
        <f t="shared" si="6"/>
        <v>5.2960399999999996</v>
      </c>
      <c r="F61" s="19">
        <f t="shared" si="6"/>
        <v>5.0123300000000004</v>
      </c>
      <c r="G61" s="19">
        <f t="shared" si="6"/>
        <v>4.9294900000000004</v>
      </c>
      <c r="H61" s="19">
        <f t="shared" si="6"/>
        <v>4.8393800000000002</v>
      </c>
      <c r="I61" s="19">
        <f t="shared" si="6"/>
        <v>4.8164100000000003</v>
      </c>
      <c r="J61" s="19">
        <f t="shared" si="6"/>
        <v>4.72567</v>
      </c>
      <c r="K61" s="19">
        <f t="shared" si="7"/>
        <v>4.6170999999999998</v>
      </c>
      <c r="L61" s="19">
        <f t="shared" si="7"/>
        <v>4.4396199999999997</v>
      </c>
      <c r="M61" s="19">
        <f t="shared" si="7"/>
        <v>3.8941300000000001</v>
      </c>
      <c r="N61" s="19">
        <f t="shared" si="7"/>
        <v>3.0005199999999999</v>
      </c>
    </row>
    <row r="62" spans="1:19" ht="10.5" customHeight="1">
      <c r="A62" s="17">
        <f t="shared" si="5"/>
        <v>5.0000000000000001E-3</v>
      </c>
      <c r="B62" s="32"/>
      <c r="C62" s="20">
        <f t="shared" si="8"/>
        <v>8</v>
      </c>
      <c r="D62" s="19">
        <f t="shared" si="6"/>
        <v>6.3895600000000004</v>
      </c>
      <c r="E62" s="19">
        <f t="shared" si="6"/>
        <v>5.2976400000000003</v>
      </c>
      <c r="F62" s="19">
        <f t="shared" si="6"/>
        <v>5.0138100000000003</v>
      </c>
      <c r="G62" s="19">
        <f t="shared" si="6"/>
        <v>4.9309500000000002</v>
      </c>
      <c r="H62" s="19">
        <f t="shared" si="6"/>
        <v>4.8408100000000003</v>
      </c>
      <c r="I62" s="19">
        <f t="shared" si="6"/>
        <v>4.8178299999999998</v>
      </c>
      <c r="J62" s="19">
        <f t="shared" si="6"/>
        <v>4.7270599999999998</v>
      </c>
      <c r="K62" s="19">
        <f t="shared" si="7"/>
        <v>4.6184700000000003</v>
      </c>
      <c r="L62" s="19">
        <f t="shared" si="7"/>
        <v>4.4409299999999998</v>
      </c>
      <c r="M62" s="19">
        <f t="shared" si="7"/>
        <v>3.8952800000000001</v>
      </c>
      <c r="N62" s="19">
        <f t="shared" si="7"/>
        <v>3.0014099999999999</v>
      </c>
    </row>
    <row r="63" spans="1:19" s="25" customFormat="1" ht="10.5" customHeight="1">
      <c r="A63" s="17">
        <f t="shared" si="5"/>
        <v>5.0000000000000001E-3</v>
      </c>
      <c r="B63" s="35"/>
      <c r="C63" s="21">
        <f t="shared" si="8"/>
        <v>9</v>
      </c>
      <c r="D63" s="22">
        <f t="shared" si="6"/>
        <v>6.3916599999999999</v>
      </c>
      <c r="E63" s="22">
        <f t="shared" si="6"/>
        <v>5.2992299999999997</v>
      </c>
      <c r="F63" s="22">
        <f t="shared" si="6"/>
        <v>5.0152900000000002</v>
      </c>
      <c r="G63" s="22">
        <f t="shared" si="6"/>
        <v>4.9324000000000003</v>
      </c>
      <c r="H63" s="22">
        <f t="shared" si="6"/>
        <v>4.8422400000000003</v>
      </c>
      <c r="I63" s="22">
        <f t="shared" si="6"/>
        <v>4.8192599999999999</v>
      </c>
      <c r="J63" s="22">
        <f t="shared" si="6"/>
        <v>4.7284600000000001</v>
      </c>
      <c r="K63" s="22">
        <f t="shared" si="7"/>
        <v>4.6198300000000003</v>
      </c>
      <c r="L63" s="22">
        <f t="shared" si="7"/>
        <v>4.44224</v>
      </c>
      <c r="M63" s="22">
        <f t="shared" si="7"/>
        <v>3.8964300000000001</v>
      </c>
      <c r="N63" s="22">
        <f t="shared" si="7"/>
        <v>3.0022899999999999</v>
      </c>
    </row>
    <row r="64" spans="1:19" s="25" customFormat="1" ht="10.5" customHeight="1">
      <c r="A64" s="17">
        <f t="shared" si="5"/>
        <v>5.0000000000000001E-3</v>
      </c>
      <c r="B64" s="35"/>
      <c r="C64" s="24">
        <f t="shared" si="8"/>
        <v>10</v>
      </c>
      <c r="D64" s="19">
        <f t="shared" si="6"/>
        <v>6.3937499999999998</v>
      </c>
      <c r="E64" s="19">
        <f t="shared" si="6"/>
        <v>5.3008300000000004</v>
      </c>
      <c r="F64" s="19">
        <f t="shared" si="6"/>
        <v>5.0167700000000002</v>
      </c>
      <c r="G64" s="19">
        <f t="shared" si="6"/>
        <v>4.9338600000000001</v>
      </c>
      <c r="H64" s="19">
        <f t="shared" si="6"/>
        <v>4.8436700000000004</v>
      </c>
      <c r="I64" s="19">
        <f t="shared" si="6"/>
        <v>4.8206800000000003</v>
      </c>
      <c r="J64" s="19">
        <f t="shared" si="6"/>
        <v>4.7298499999999999</v>
      </c>
      <c r="K64" s="19">
        <f t="shared" si="7"/>
        <v>4.6211900000000004</v>
      </c>
      <c r="L64" s="19">
        <f t="shared" si="7"/>
        <v>4.4435500000000001</v>
      </c>
      <c r="M64" s="19">
        <f t="shared" si="7"/>
        <v>3.89758</v>
      </c>
      <c r="N64" s="19">
        <f t="shared" si="7"/>
        <v>3.00318</v>
      </c>
    </row>
    <row r="65" spans="1:14" s="28" customFormat="1" ht="10.5" customHeight="1">
      <c r="A65" s="29">
        <f t="shared" si="5"/>
        <v>5.0000000000000001E-3</v>
      </c>
      <c r="B65" s="36"/>
      <c r="C65" s="24">
        <f t="shared" si="8"/>
        <v>11</v>
      </c>
      <c r="D65" s="19">
        <f t="shared" ref="D65:J74" si="9">ROUND(100000*LVT/D$50*((1+D$51/100)^((DAYS360(D$45,$L$2)+$C65-1)/360)*((1+$A65)^(($C65-15)/30)))/100000,5)</f>
        <v>6.3958500000000003</v>
      </c>
      <c r="E65" s="19">
        <f t="shared" si="9"/>
        <v>5.3024300000000002</v>
      </c>
      <c r="F65" s="19">
        <f t="shared" si="9"/>
        <v>5.0182500000000001</v>
      </c>
      <c r="G65" s="19">
        <f t="shared" si="9"/>
        <v>4.9353199999999999</v>
      </c>
      <c r="H65" s="19">
        <f t="shared" si="9"/>
        <v>4.8450899999999999</v>
      </c>
      <c r="I65" s="19">
        <f t="shared" si="9"/>
        <v>4.8220999999999998</v>
      </c>
      <c r="J65" s="19">
        <f t="shared" si="9"/>
        <v>4.7312500000000002</v>
      </c>
      <c r="K65" s="19">
        <f t="shared" si="7"/>
        <v>4.62256</v>
      </c>
      <c r="L65" s="19">
        <f t="shared" si="7"/>
        <v>4.4448699999999999</v>
      </c>
      <c r="M65" s="19">
        <f t="shared" si="7"/>
        <v>3.89873</v>
      </c>
      <c r="N65" s="19">
        <f t="shared" si="7"/>
        <v>3.00407</v>
      </c>
    </row>
    <row r="66" spans="1:14" s="28" customFormat="1" ht="10.5" customHeight="1">
      <c r="A66" s="29">
        <f t="shared" si="5"/>
        <v>5.0000000000000001E-3</v>
      </c>
      <c r="B66" s="36"/>
      <c r="C66" s="21">
        <f t="shared" si="8"/>
        <v>12</v>
      </c>
      <c r="D66" s="22">
        <f t="shared" si="9"/>
        <v>6.3979499999999998</v>
      </c>
      <c r="E66" s="22">
        <f t="shared" si="9"/>
        <v>5.30403</v>
      </c>
      <c r="F66" s="22">
        <f t="shared" si="9"/>
        <v>5.01973</v>
      </c>
      <c r="G66" s="22">
        <f t="shared" si="9"/>
        <v>4.9367700000000001</v>
      </c>
      <c r="H66" s="22">
        <f t="shared" si="9"/>
        <v>4.8465299999999996</v>
      </c>
      <c r="I66" s="22">
        <f t="shared" si="9"/>
        <v>4.8235299999999999</v>
      </c>
      <c r="J66" s="22">
        <f t="shared" si="9"/>
        <v>4.7326499999999996</v>
      </c>
      <c r="K66" s="22">
        <f t="shared" si="7"/>
        <v>4.62392</v>
      </c>
      <c r="L66" s="22">
        <f t="shared" si="7"/>
        <v>4.44618</v>
      </c>
      <c r="M66" s="22">
        <f t="shared" si="7"/>
        <v>3.89988</v>
      </c>
      <c r="N66" s="22">
        <f t="shared" si="7"/>
        <v>3.00495</v>
      </c>
    </row>
    <row r="67" spans="1:14" s="28" customFormat="1" ht="10.5" customHeight="1">
      <c r="A67" s="29">
        <f t="shared" si="5"/>
        <v>5.0000000000000001E-3</v>
      </c>
      <c r="B67" s="36"/>
      <c r="C67" s="24">
        <f t="shared" si="8"/>
        <v>13</v>
      </c>
      <c r="D67" s="19">
        <f t="shared" si="9"/>
        <v>6.4000500000000002</v>
      </c>
      <c r="E67" s="19">
        <f t="shared" si="9"/>
        <v>5.3056400000000004</v>
      </c>
      <c r="F67" s="19">
        <f t="shared" si="9"/>
        <v>5.02121</v>
      </c>
      <c r="G67" s="19">
        <f t="shared" si="9"/>
        <v>4.9382299999999999</v>
      </c>
      <c r="H67" s="19">
        <f t="shared" si="9"/>
        <v>4.8479599999999996</v>
      </c>
      <c r="I67" s="19">
        <f t="shared" si="9"/>
        <v>4.8249500000000003</v>
      </c>
      <c r="J67" s="19">
        <f t="shared" si="9"/>
        <v>4.7340400000000002</v>
      </c>
      <c r="K67" s="19">
        <f t="shared" si="7"/>
        <v>4.6252899999999997</v>
      </c>
      <c r="L67" s="19">
        <f t="shared" si="7"/>
        <v>4.4474900000000002</v>
      </c>
      <c r="M67" s="19">
        <f t="shared" si="7"/>
        <v>3.90103</v>
      </c>
      <c r="N67" s="19">
        <f t="shared" si="7"/>
        <v>3.0058400000000001</v>
      </c>
    </row>
    <row r="68" spans="1:14" s="28" customFormat="1" ht="10.5" customHeight="1">
      <c r="A68" s="30">
        <f t="shared" si="5"/>
        <v>5.0000000000000001E-3</v>
      </c>
      <c r="B68" s="36"/>
      <c r="C68" s="24">
        <f t="shared" si="8"/>
        <v>14</v>
      </c>
      <c r="D68" s="19">
        <f t="shared" si="9"/>
        <v>6.4021499999999998</v>
      </c>
      <c r="E68" s="19">
        <f t="shared" si="9"/>
        <v>5.3072400000000002</v>
      </c>
      <c r="F68" s="19">
        <f t="shared" si="9"/>
        <v>5.0227000000000004</v>
      </c>
      <c r="G68" s="19">
        <f t="shared" si="9"/>
        <v>4.9396899999999997</v>
      </c>
      <c r="H68" s="19">
        <f t="shared" si="9"/>
        <v>4.8493899999999996</v>
      </c>
      <c r="I68" s="19">
        <f t="shared" si="9"/>
        <v>4.8263699999999998</v>
      </c>
      <c r="J68" s="19">
        <f t="shared" si="9"/>
        <v>4.7354399999999996</v>
      </c>
      <c r="K68" s="19">
        <f t="shared" si="7"/>
        <v>4.6266499999999997</v>
      </c>
      <c r="L68" s="19">
        <f t="shared" si="7"/>
        <v>4.4488000000000003</v>
      </c>
      <c r="M68" s="19">
        <f t="shared" si="7"/>
        <v>3.90218</v>
      </c>
      <c r="N68" s="19">
        <f t="shared" si="7"/>
        <v>3.0067300000000001</v>
      </c>
    </row>
    <row r="69" spans="1:14" s="28" customFormat="1" ht="10.5" customHeight="1">
      <c r="A69" s="30">
        <f t="shared" si="5"/>
        <v>5.0000000000000001E-3</v>
      </c>
      <c r="B69" s="36"/>
      <c r="C69" s="21">
        <f t="shared" si="8"/>
        <v>15</v>
      </c>
      <c r="D69" s="22">
        <f t="shared" si="9"/>
        <v>6.4042500000000002</v>
      </c>
      <c r="E69" s="22">
        <f t="shared" si="9"/>
        <v>5.30884</v>
      </c>
      <c r="F69" s="22">
        <f t="shared" si="9"/>
        <v>5.0241800000000003</v>
      </c>
      <c r="G69" s="22">
        <f t="shared" si="9"/>
        <v>4.9411500000000004</v>
      </c>
      <c r="H69" s="22">
        <f t="shared" si="9"/>
        <v>4.8508199999999997</v>
      </c>
      <c r="I69" s="22">
        <f t="shared" si="9"/>
        <v>4.8277999999999999</v>
      </c>
      <c r="J69" s="22">
        <f t="shared" si="9"/>
        <v>4.7368399999999999</v>
      </c>
      <c r="K69" s="22">
        <f t="shared" si="7"/>
        <v>4.6280200000000002</v>
      </c>
      <c r="L69" s="22">
        <f t="shared" si="7"/>
        <v>4.4501200000000001</v>
      </c>
      <c r="M69" s="22">
        <f t="shared" si="7"/>
        <v>3.90334</v>
      </c>
      <c r="N69" s="22">
        <f t="shared" si="7"/>
        <v>3.0076200000000002</v>
      </c>
    </row>
    <row r="70" spans="1:14" s="28" customFormat="1" ht="10.5" customHeight="1">
      <c r="A70" s="30">
        <f t="shared" si="5"/>
        <v>5.0000000000000001E-3</v>
      </c>
      <c r="B70" s="36"/>
      <c r="C70" s="24">
        <f>C69+1</f>
        <v>16</v>
      </c>
      <c r="D70" s="19">
        <f t="shared" si="9"/>
        <v>6.4063499999999998</v>
      </c>
      <c r="E70" s="19">
        <f t="shared" si="9"/>
        <v>5.3104399999999998</v>
      </c>
      <c r="F70" s="19">
        <f t="shared" si="9"/>
        <v>5.0256600000000002</v>
      </c>
      <c r="G70" s="19">
        <f t="shared" si="9"/>
        <v>4.9426100000000002</v>
      </c>
      <c r="H70" s="19">
        <f t="shared" si="9"/>
        <v>4.8522499999999997</v>
      </c>
      <c r="I70" s="19">
        <f t="shared" si="9"/>
        <v>4.8292200000000003</v>
      </c>
      <c r="J70" s="19">
        <f t="shared" si="9"/>
        <v>4.7382400000000002</v>
      </c>
      <c r="K70" s="19">
        <f t="shared" si="7"/>
        <v>4.6293899999999999</v>
      </c>
      <c r="L70" s="19">
        <f t="shared" si="7"/>
        <v>4.4514300000000002</v>
      </c>
      <c r="M70" s="19">
        <f t="shared" si="7"/>
        <v>3.90449</v>
      </c>
      <c r="N70" s="19">
        <f t="shared" si="7"/>
        <v>3.0085000000000002</v>
      </c>
    </row>
    <row r="71" spans="1:14" s="28" customFormat="1" ht="10.5" customHeight="1">
      <c r="A71" s="30">
        <f t="shared" si="5"/>
        <v>5.0000000000000001E-3</v>
      </c>
      <c r="B71" s="36"/>
      <c r="C71" s="24">
        <f t="shared" si="8"/>
        <v>17</v>
      </c>
      <c r="D71" s="19">
        <f t="shared" si="9"/>
        <v>6.4084599999999998</v>
      </c>
      <c r="E71" s="19">
        <f t="shared" si="9"/>
        <v>5.3120399999999997</v>
      </c>
      <c r="F71" s="19">
        <f t="shared" si="9"/>
        <v>5.0271499999999998</v>
      </c>
      <c r="G71" s="19">
        <f t="shared" si="9"/>
        <v>4.9440600000000003</v>
      </c>
      <c r="H71" s="19">
        <f t="shared" si="9"/>
        <v>4.8536799999999998</v>
      </c>
      <c r="I71" s="19">
        <f t="shared" si="9"/>
        <v>4.8306500000000003</v>
      </c>
      <c r="J71" s="19">
        <f t="shared" si="9"/>
        <v>4.7396399999999996</v>
      </c>
      <c r="K71" s="19">
        <f t="shared" si="7"/>
        <v>4.6307499999999999</v>
      </c>
      <c r="L71" s="19">
        <f t="shared" si="7"/>
        <v>4.4527400000000004</v>
      </c>
      <c r="M71" s="19">
        <f t="shared" si="7"/>
        <v>3.90564</v>
      </c>
      <c r="N71" s="19">
        <f t="shared" si="7"/>
        <v>3.0093899999999998</v>
      </c>
    </row>
    <row r="72" spans="1:14" s="28" customFormat="1" ht="10.5" customHeight="1">
      <c r="A72" s="30">
        <f t="shared" si="5"/>
        <v>5.0000000000000001E-3</v>
      </c>
      <c r="B72" s="36"/>
      <c r="C72" s="21">
        <f t="shared" si="8"/>
        <v>18</v>
      </c>
      <c r="D72" s="22">
        <f t="shared" si="9"/>
        <v>6.4105600000000003</v>
      </c>
      <c r="E72" s="22">
        <f t="shared" si="9"/>
        <v>5.31365</v>
      </c>
      <c r="F72" s="22">
        <f t="shared" si="9"/>
        <v>5.0286299999999997</v>
      </c>
      <c r="G72" s="22">
        <f t="shared" si="9"/>
        <v>4.9455200000000001</v>
      </c>
      <c r="H72" s="22">
        <f t="shared" si="9"/>
        <v>4.8551200000000003</v>
      </c>
      <c r="I72" s="22">
        <f t="shared" si="9"/>
        <v>4.8320699999999999</v>
      </c>
      <c r="J72" s="22">
        <f t="shared" si="9"/>
        <v>4.7410399999999999</v>
      </c>
      <c r="K72" s="22">
        <f t="shared" si="7"/>
        <v>4.6321199999999996</v>
      </c>
      <c r="L72" s="22">
        <f t="shared" si="7"/>
        <v>4.4540600000000001</v>
      </c>
      <c r="M72" s="22">
        <f t="shared" si="7"/>
        <v>3.90679</v>
      </c>
      <c r="N72" s="22">
        <f t="shared" si="7"/>
        <v>3.0102799999999998</v>
      </c>
    </row>
    <row r="73" spans="1:14" s="28" customFormat="1" ht="10.5" customHeight="1">
      <c r="A73" s="30">
        <f t="shared" si="5"/>
        <v>5.0000000000000001E-3</v>
      </c>
      <c r="B73" s="36"/>
      <c r="C73" s="24">
        <f t="shared" si="8"/>
        <v>19</v>
      </c>
      <c r="D73" s="19">
        <f t="shared" si="9"/>
        <v>6.4126599999999998</v>
      </c>
      <c r="E73" s="19">
        <f t="shared" si="9"/>
        <v>5.3152499999999998</v>
      </c>
      <c r="F73" s="19">
        <f t="shared" si="9"/>
        <v>5.0301099999999996</v>
      </c>
      <c r="G73" s="19">
        <f t="shared" si="9"/>
        <v>4.9469799999999999</v>
      </c>
      <c r="H73" s="19">
        <f t="shared" si="9"/>
        <v>4.8565500000000004</v>
      </c>
      <c r="I73" s="19">
        <f t="shared" si="9"/>
        <v>4.8334999999999999</v>
      </c>
      <c r="J73" s="19">
        <f t="shared" si="9"/>
        <v>4.7424400000000002</v>
      </c>
      <c r="K73" s="19">
        <f t="shared" si="7"/>
        <v>4.6334900000000001</v>
      </c>
      <c r="L73" s="19">
        <f t="shared" si="7"/>
        <v>4.4553700000000003</v>
      </c>
      <c r="M73" s="19">
        <f t="shared" si="7"/>
        <v>3.90795</v>
      </c>
      <c r="N73" s="19">
        <f t="shared" si="7"/>
        <v>3.0111699999999999</v>
      </c>
    </row>
    <row r="74" spans="1:14" s="28" customFormat="1" ht="10.5" customHeight="1">
      <c r="A74" s="30">
        <f t="shared" si="5"/>
        <v>5.0000000000000001E-3</v>
      </c>
      <c r="B74" s="36"/>
      <c r="C74" s="24">
        <f t="shared" si="8"/>
        <v>20</v>
      </c>
      <c r="D74" s="19">
        <f t="shared" si="9"/>
        <v>6.4147699999999999</v>
      </c>
      <c r="E74" s="19">
        <f t="shared" si="9"/>
        <v>5.3168600000000001</v>
      </c>
      <c r="F74" s="19">
        <f t="shared" si="9"/>
        <v>5.0316000000000001</v>
      </c>
      <c r="G74" s="19">
        <f t="shared" si="9"/>
        <v>4.9484399999999997</v>
      </c>
      <c r="H74" s="19">
        <f t="shared" si="9"/>
        <v>4.8579800000000004</v>
      </c>
      <c r="I74" s="19">
        <f t="shared" si="9"/>
        <v>4.8349299999999999</v>
      </c>
      <c r="J74" s="19">
        <f t="shared" si="9"/>
        <v>4.7438399999999996</v>
      </c>
      <c r="K74" s="19">
        <f t="shared" si="7"/>
        <v>4.6348500000000001</v>
      </c>
      <c r="L74" s="19">
        <f t="shared" si="7"/>
        <v>4.45669</v>
      </c>
      <c r="M74" s="19">
        <f t="shared" si="7"/>
        <v>3.9091</v>
      </c>
      <c r="N74" s="19">
        <f t="shared" si="7"/>
        <v>3.01206</v>
      </c>
    </row>
    <row r="75" spans="1:14" s="28" customFormat="1" ht="10.5" customHeight="1">
      <c r="A75" s="30">
        <f t="shared" si="5"/>
        <v>5.0000000000000001E-3</v>
      </c>
      <c r="B75" s="36"/>
      <c r="C75" s="21">
        <f t="shared" si="8"/>
        <v>21</v>
      </c>
      <c r="D75" s="22">
        <f t="shared" ref="D75:J82" si="10">ROUND(100000*LVT/D$50*((1+D$51/100)^((DAYS360(D$45,$L$2)+$C75-1)/360)*((1+$A75)^(($C75-15)/30)))/100000,5)</f>
        <v>6.4168700000000003</v>
      </c>
      <c r="E75" s="22">
        <f t="shared" si="10"/>
        <v>5.31846</v>
      </c>
      <c r="F75" s="22">
        <f t="shared" si="10"/>
        <v>5.03308</v>
      </c>
      <c r="G75" s="22">
        <f t="shared" si="10"/>
        <v>4.9499000000000004</v>
      </c>
      <c r="H75" s="22">
        <f t="shared" si="10"/>
        <v>4.8594200000000001</v>
      </c>
      <c r="I75" s="22">
        <f t="shared" si="10"/>
        <v>4.83636</v>
      </c>
      <c r="J75" s="22">
        <f t="shared" si="10"/>
        <v>4.7452399999999999</v>
      </c>
      <c r="K75" s="22">
        <f t="shared" si="7"/>
        <v>4.6362199999999998</v>
      </c>
      <c r="L75" s="22">
        <f t="shared" si="7"/>
        <v>4.4580000000000002</v>
      </c>
      <c r="M75" s="22">
        <f t="shared" si="7"/>
        <v>3.9102600000000001</v>
      </c>
      <c r="N75" s="22">
        <f t="shared" si="7"/>
        <v>3.01295</v>
      </c>
    </row>
    <row r="76" spans="1:14" s="28" customFormat="1" ht="10.5" customHeight="1">
      <c r="A76" s="30">
        <f t="shared" si="5"/>
        <v>5.0000000000000001E-3</v>
      </c>
      <c r="B76" s="36"/>
      <c r="C76" s="24">
        <f t="shared" si="8"/>
        <v>22</v>
      </c>
      <c r="D76" s="19">
        <f t="shared" si="10"/>
        <v>6.4189800000000004</v>
      </c>
      <c r="E76" s="19">
        <f t="shared" si="10"/>
        <v>5.3200700000000003</v>
      </c>
      <c r="F76" s="19">
        <f t="shared" si="10"/>
        <v>5.0345700000000004</v>
      </c>
      <c r="G76" s="19">
        <f t="shared" si="10"/>
        <v>4.9513699999999998</v>
      </c>
      <c r="H76" s="19">
        <f t="shared" si="10"/>
        <v>4.8608500000000001</v>
      </c>
      <c r="I76" s="19">
        <f t="shared" si="10"/>
        <v>4.8377800000000004</v>
      </c>
      <c r="J76" s="19">
        <f t="shared" si="10"/>
        <v>4.7466400000000002</v>
      </c>
      <c r="K76" s="19">
        <f t="shared" si="7"/>
        <v>4.6375900000000003</v>
      </c>
      <c r="L76" s="19">
        <f t="shared" si="7"/>
        <v>4.45932</v>
      </c>
      <c r="M76" s="19">
        <f t="shared" si="7"/>
        <v>3.9114100000000001</v>
      </c>
      <c r="N76" s="19">
        <f t="shared" si="7"/>
        <v>3.0138400000000001</v>
      </c>
    </row>
    <row r="77" spans="1:14" s="28" customFormat="1" ht="10.5" customHeight="1">
      <c r="A77" s="30">
        <f t="shared" si="5"/>
        <v>5.0000000000000001E-3</v>
      </c>
      <c r="B77" s="36"/>
      <c r="C77" s="24">
        <f t="shared" si="8"/>
        <v>23</v>
      </c>
      <c r="D77" s="19">
        <f t="shared" si="10"/>
        <v>6.4210900000000004</v>
      </c>
      <c r="E77" s="19">
        <f t="shared" si="10"/>
        <v>5.3216700000000001</v>
      </c>
      <c r="F77" s="19">
        <f t="shared" si="10"/>
        <v>5.03606</v>
      </c>
      <c r="G77" s="19">
        <f t="shared" si="10"/>
        <v>4.9528299999999996</v>
      </c>
      <c r="H77" s="19">
        <f t="shared" si="10"/>
        <v>4.8622899999999998</v>
      </c>
      <c r="I77" s="19">
        <f t="shared" si="10"/>
        <v>4.8392099999999996</v>
      </c>
      <c r="J77" s="19">
        <f t="shared" si="10"/>
        <v>4.7480399999999996</v>
      </c>
      <c r="K77" s="19">
        <f t="shared" si="7"/>
        <v>4.63896</v>
      </c>
      <c r="L77" s="19">
        <f t="shared" si="7"/>
        <v>4.4606399999999997</v>
      </c>
      <c r="M77" s="19">
        <f t="shared" si="7"/>
        <v>3.91256</v>
      </c>
      <c r="N77" s="19">
        <f t="shared" si="7"/>
        <v>3.0147300000000001</v>
      </c>
    </row>
    <row r="78" spans="1:14" s="28" customFormat="1" ht="10.5" customHeight="1">
      <c r="A78" s="30">
        <f t="shared" si="5"/>
        <v>5.0000000000000001E-3</v>
      </c>
      <c r="B78" s="36"/>
      <c r="C78" s="21">
        <f t="shared" si="8"/>
        <v>24</v>
      </c>
      <c r="D78" s="22">
        <f t="shared" si="10"/>
        <v>6.42319</v>
      </c>
      <c r="E78" s="22">
        <f t="shared" si="10"/>
        <v>5.3232799999999996</v>
      </c>
      <c r="F78" s="22">
        <f t="shared" si="10"/>
        <v>5.0375399999999999</v>
      </c>
      <c r="G78" s="22">
        <f t="shared" si="10"/>
        <v>4.9542900000000003</v>
      </c>
      <c r="H78" s="22">
        <f t="shared" si="10"/>
        <v>4.8637199999999998</v>
      </c>
      <c r="I78" s="22">
        <f t="shared" si="10"/>
        <v>4.8406399999999996</v>
      </c>
      <c r="J78" s="22">
        <f t="shared" si="10"/>
        <v>4.7494399999999999</v>
      </c>
      <c r="K78" s="22">
        <f t="shared" si="7"/>
        <v>4.6403299999999996</v>
      </c>
      <c r="L78" s="22">
        <f t="shared" si="7"/>
        <v>4.4619499999999999</v>
      </c>
      <c r="M78" s="22">
        <f t="shared" si="7"/>
        <v>3.9137200000000001</v>
      </c>
      <c r="N78" s="22">
        <f t="shared" si="7"/>
        <v>3.0156200000000002</v>
      </c>
    </row>
    <row r="79" spans="1:14" s="28" customFormat="1" ht="10.5" customHeight="1">
      <c r="A79" s="30">
        <f t="shared" si="5"/>
        <v>5.0000000000000001E-3</v>
      </c>
      <c r="B79" s="36"/>
      <c r="C79" s="24">
        <f t="shared" si="8"/>
        <v>25</v>
      </c>
      <c r="D79" s="19">
        <f t="shared" si="10"/>
        <v>6.4253</v>
      </c>
      <c r="E79" s="19">
        <f t="shared" si="10"/>
        <v>5.3248800000000003</v>
      </c>
      <c r="F79" s="19">
        <f t="shared" si="10"/>
        <v>5.0390300000000003</v>
      </c>
      <c r="G79" s="19">
        <f t="shared" si="10"/>
        <v>4.9557500000000001</v>
      </c>
      <c r="H79" s="19">
        <f t="shared" si="10"/>
        <v>4.8651600000000004</v>
      </c>
      <c r="I79" s="19">
        <f t="shared" si="10"/>
        <v>4.8420699999999997</v>
      </c>
      <c r="J79" s="19">
        <f t="shared" si="10"/>
        <v>4.7508400000000002</v>
      </c>
      <c r="K79" s="19">
        <f t="shared" si="7"/>
        <v>4.6417000000000002</v>
      </c>
      <c r="L79" s="19">
        <f t="shared" si="7"/>
        <v>4.4632699999999996</v>
      </c>
      <c r="M79" s="19">
        <f t="shared" si="7"/>
        <v>3.9148700000000001</v>
      </c>
      <c r="N79" s="19">
        <f t="shared" si="7"/>
        <v>3.0165099999999998</v>
      </c>
    </row>
    <row r="80" spans="1:14" s="28" customFormat="1" ht="10.5" customHeight="1">
      <c r="A80" s="30">
        <f t="shared" si="5"/>
        <v>5.0000000000000001E-3</v>
      </c>
      <c r="B80" s="36"/>
      <c r="C80" s="24">
        <f t="shared" si="8"/>
        <v>26</v>
      </c>
      <c r="D80" s="19">
        <f t="shared" si="10"/>
        <v>6.4274100000000001</v>
      </c>
      <c r="E80" s="19">
        <f t="shared" si="10"/>
        <v>5.3264899999999997</v>
      </c>
      <c r="F80" s="19">
        <f t="shared" si="10"/>
        <v>5.0405199999999999</v>
      </c>
      <c r="G80" s="19">
        <f t="shared" si="10"/>
        <v>4.9572200000000004</v>
      </c>
      <c r="H80" s="19">
        <f t="shared" si="10"/>
        <v>4.8665900000000004</v>
      </c>
      <c r="I80" s="19">
        <f t="shared" si="10"/>
        <v>4.8434999999999997</v>
      </c>
      <c r="J80" s="19">
        <f t="shared" si="10"/>
        <v>4.7522399999999996</v>
      </c>
      <c r="K80" s="19">
        <f t="shared" si="7"/>
        <v>4.6430699999999998</v>
      </c>
      <c r="L80" s="19">
        <f t="shared" si="7"/>
        <v>4.4645900000000003</v>
      </c>
      <c r="M80" s="19">
        <f t="shared" si="7"/>
        <v>3.9160300000000001</v>
      </c>
      <c r="N80" s="19">
        <f t="shared" si="7"/>
        <v>3.0173999999999999</v>
      </c>
    </row>
    <row r="81" spans="1:14" s="28" customFormat="1" ht="10.5" customHeight="1">
      <c r="A81" s="30">
        <f t="shared" si="5"/>
        <v>5.0000000000000001E-3</v>
      </c>
      <c r="B81" s="36"/>
      <c r="C81" s="21">
        <f t="shared" si="8"/>
        <v>27</v>
      </c>
      <c r="D81" s="22">
        <f t="shared" si="10"/>
        <v>6.4295200000000001</v>
      </c>
      <c r="E81" s="22">
        <f t="shared" si="10"/>
        <v>5.3281000000000001</v>
      </c>
      <c r="F81" s="22">
        <f t="shared" si="10"/>
        <v>5.0420100000000003</v>
      </c>
      <c r="G81" s="22">
        <f t="shared" si="10"/>
        <v>4.9586800000000002</v>
      </c>
      <c r="H81" s="22">
        <f t="shared" si="10"/>
        <v>4.8680300000000001</v>
      </c>
      <c r="I81" s="22">
        <f t="shared" si="10"/>
        <v>4.8449299999999997</v>
      </c>
      <c r="J81" s="22">
        <f t="shared" si="10"/>
        <v>4.7536500000000004</v>
      </c>
      <c r="K81" s="22">
        <f t="shared" si="7"/>
        <v>4.6444400000000003</v>
      </c>
      <c r="L81" s="22">
        <f t="shared" si="7"/>
        <v>4.46591</v>
      </c>
      <c r="M81" s="22">
        <f t="shared" si="7"/>
        <v>3.9171900000000002</v>
      </c>
      <c r="N81" s="22">
        <f t="shared" si="7"/>
        <v>3.0182899999999999</v>
      </c>
    </row>
    <row r="82" spans="1:14" s="28" customFormat="1" ht="10.5" customHeight="1">
      <c r="A82" s="30">
        <f t="shared" si="5"/>
        <v>5.0000000000000001E-3</v>
      </c>
      <c r="B82" s="36"/>
      <c r="C82" s="24">
        <f t="shared" si="8"/>
        <v>28</v>
      </c>
      <c r="D82" s="19">
        <f t="shared" si="10"/>
        <v>6.4316300000000002</v>
      </c>
      <c r="E82" s="19">
        <f t="shared" si="10"/>
        <v>5.3297100000000004</v>
      </c>
      <c r="F82" s="19">
        <f t="shared" si="10"/>
        <v>5.0434900000000003</v>
      </c>
      <c r="G82" s="19">
        <f t="shared" si="10"/>
        <v>4.96014</v>
      </c>
      <c r="H82" s="19">
        <f t="shared" si="10"/>
        <v>4.8694699999999997</v>
      </c>
      <c r="I82" s="19">
        <f t="shared" si="10"/>
        <v>4.8463599999999998</v>
      </c>
      <c r="J82" s="19">
        <f t="shared" si="10"/>
        <v>4.7550499999999998</v>
      </c>
      <c r="K82" s="19">
        <f t="shared" si="7"/>
        <v>4.64581</v>
      </c>
      <c r="L82" s="19">
        <f t="shared" si="7"/>
        <v>4.4672200000000002</v>
      </c>
      <c r="M82" s="19">
        <f t="shared" si="7"/>
        <v>3.9183400000000002</v>
      </c>
      <c r="N82" s="19">
        <f t="shared" si="7"/>
        <v>3.01918</v>
      </c>
    </row>
    <row r="83" spans="1:14" s="25" customFormat="1" ht="10.5" customHeight="1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4" s="25" customFormat="1" ht="10.5" customHeight="1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Verð júlí 2011</vt:lpstr>
      <vt:lpstr>Dags_visit_naest</vt:lpstr>
      <vt:lpstr>LVT</vt:lpstr>
      <vt:lpstr>NVT</vt:lpstr>
      <vt:lpstr>'Verð júlí 2011'!Print_Area</vt:lpstr>
      <vt:lpstr>'Verð júlí 2011'!Print_Titles</vt:lpstr>
      <vt:lpstr>Verdb_raun</vt:lpstr>
      <vt:lpstr>verdbspa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</dc:creator>
  <cp:lastModifiedBy>stella</cp:lastModifiedBy>
  <dcterms:created xsi:type="dcterms:W3CDTF">2011-07-12T08:40:23Z</dcterms:created>
  <dcterms:modified xsi:type="dcterms:W3CDTF">2011-07-12T08:41:23Z</dcterms:modified>
</cp:coreProperties>
</file>