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Verð ágúst 2010" sheetId="1" r:id="rId1"/>
  </sheets>
  <externalReferences>
    <externalReference r:id="rId4"/>
  </externalReferences>
  <definedNames>
    <definedName name="Dags_visit_naest">'Verð ágúst 2010'!$A$14</definedName>
    <definedName name="LVT">'Verð ágúst 2010'!$C$9</definedName>
    <definedName name="NVT">'Verð ágúst 2010'!$C$10</definedName>
    <definedName name="NvtNæstaMánaðar">'[1]Forsendur'!$D$4</definedName>
    <definedName name="NvtÞessaMánaðar">'[1]Forsendur'!$C$4</definedName>
    <definedName name="_xlnm.Print_Area" localSheetId="0">'Verð ágúst 2010'!$B$7:$N$44,'Verð ágúst 2010'!$B$46:$N$82</definedName>
    <definedName name="_xlnm.Print_Titles" localSheetId="0">'Verð ágúst 2010'!$1:$5</definedName>
    <definedName name="Verdb_raun">'Verð ágúst 2010'!$C$14</definedName>
    <definedName name="verdbspa">'Verð ágúst 2010'!$C$13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<sst xmlns="http://schemas.openxmlformats.org/spreadsheetml/2006/main" count="39" uniqueCount="33">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</sst>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40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0" fontId="2" fillId="0" borderId="0" xfId="57" applyNumberFormat="1" applyFont="1" applyAlignment="1">
      <alignment horizontal="center"/>
    </xf>
    <xf numFmtId="16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/>
    </xf>
    <xf numFmtId="169" fontId="2" fillId="33" borderId="0" xfId="0" applyNumberFormat="1" applyFont="1" applyFill="1" applyAlignment="1">
      <alignment horizontal="center"/>
    </xf>
    <xf numFmtId="10" fontId="2" fillId="33" borderId="0" xfId="57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0" fontId="2" fillId="0" borderId="0" xfId="57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0" fontId="6" fillId="33" borderId="0" xfId="57" applyNumberFormat="1" applyFont="1" applyFill="1" applyAlignment="1">
      <alignment horizontal="center"/>
    </xf>
    <xf numFmtId="10" fontId="5" fillId="33" borderId="0" xfId="57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10\08-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ágúst 2010"/>
    </sheetNames>
    <sheetDataSet>
      <sheetData sheetId="0">
        <row r="2">
          <cell r="C2">
            <v>40391</v>
          </cell>
        </row>
        <row r="3">
          <cell r="C3">
            <v>7189</v>
          </cell>
          <cell r="D3">
            <v>7142</v>
          </cell>
        </row>
        <row r="4">
          <cell r="C4">
            <v>364.1</v>
          </cell>
          <cell r="D4">
            <v>361.7</v>
          </cell>
        </row>
        <row r="5">
          <cell r="D5">
            <v>40387</v>
          </cell>
        </row>
        <row r="6">
          <cell r="D6">
            <v>-0.07629</v>
          </cell>
        </row>
        <row r="7">
          <cell r="C7">
            <v>-0.0066</v>
          </cell>
        </row>
        <row r="8">
          <cell r="D8">
            <v>40416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F75" sqref="F75"/>
    </sheetView>
  </sheetViews>
  <sheetFormatPr defaultColWidth="9.140625"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1875" style="1" customWidth="1"/>
    <col min="6" max="6" width="10.8515625" style="1" bestFit="1" customWidth="1"/>
    <col min="7" max="7" width="11.140625" style="1" bestFit="1" customWidth="1"/>
    <col min="8" max="8" width="12.00390625" style="1" customWidth="1"/>
    <col min="9" max="9" width="11.140625" style="1" bestFit="1" customWidth="1"/>
    <col min="10" max="10" width="11.42187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125" style="1" bestFit="1" customWidth="1"/>
    <col min="15" max="19" width="9.7109375" style="1" customWidth="1"/>
    <col min="20" max="16384" width="9.140625" style="1" customWidth="1"/>
  </cols>
  <sheetData>
    <row r="1" spans="5:9" ht="20.25" customHeight="1">
      <c r="E1" s="2" t="s">
        <v>0</v>
      </c>
      <c r="H1" s="3">
        <f>'[1]Forsendur'!$C$2</f>
        <v>40391</v>
      </c>
      <c r="I1" s="4">
        <f>'[1]Forsendur'!$C$2</f>
        <v>40391</v>
      </c>
    </row>
    <row r="2" spans="11:12" ht="15" customHeight="1" thickBot="1">
      <c r="K2" s="5" t="s">
        <v>1</v>
      </c>
      <c r="L2" s="6">
        <f>'[1]Forsendur'!C2</f>
        <v>40391</v>
      </c>
    </row>
    <row r="3" spans="6:10" ht="18.75" customHeight="1" thickTop="1">
      <c r="F3" s="7">
        <f>IF(AND('[1]Forsendur'!D4&gt;0,'[1]Forsendur'!D5=""),"&gt;&gt;&gt; Ath  Ath &lt;&lt;&lt;","")</f>
      </c>
      <c r="J3" s="1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7">
        <f>IF(AND('[1]Forsendur'!D4&gt;0,'[1]Forsendur'!D5=""),"&gt;&gt;&gt; Það vantar dags vísitölu í  forsendur &lt;&lt;&lt;","")</f>
      </c>
      <c r="J4" s="1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2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4:13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 ht="10.5" customHeight="1">
      <c r="B9" s="1" t="s">
        <v>15</v>
      </c>
      <c r="C9" s="10">
        <f>'[1]Forsendur'!C3</f>
        <v>7189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3:14" ht="10.5" customHeight="1">
      <c r="C10" s="11">
        <f>'[1]Forsendur'!C4</f>
        <v>364.1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0.5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0.5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0.5" customHeight="1">
      <c r="A13" s="12" t="s">
        <v>19</v>
      </c>
      <c r="B13" s="1" t="s">
        <v>20</v>
      </c>
      <c r="C13" s="13">
        <f>'[1]Forsendur'!C7</f>
        <v>-0.0066</v>
      </c>
      <c r="D13" s="14"/>
      <c r="N13" s="15"/>
    </row>
    <row r="14" spans="1:14" ht="10.5" customHeight="1">
      <c r="A14" s="16">
        <f>IF(DAY('[1]Forsendur'!D5)&lt;1,32,DAY('[1]Forsendur'!D5))</f>
        <v>28</v>
      </c>
      <c r="B14" s="1" t="str">
        <f>IF(C14&lt;0,"Lækkun vísitölu","Hækkun vísitölu")</f>
        <v>Lækkun vísitölu</v>
      </c>
      <c r="C14" s="13">
        <f>IF(AND('[1]Forsendur'!D3&gt;0,'[1]Forsendur'!D4&gt;0),ROUND('[1]Forsendur'!D4/'[1]Forsendur'!C4-1,4),0)</f>
        <v>-0.0066</v>
      </c>
      <c r="N14" s="14"/>
    </row>
    <row r="15" ht="3.75" customHeight="1">
      <c r="A15" s="12"/>
    </row>
    <row r="16" spans="1:14" ht="10.5" customHeight="1">
      <c r="A16" s="17">
        <f>IF(Dags_visit_naest&gt;C16,verdbspa,Verdb_raun)</f>
        <v>-0.0066</v>
      </c>
      <c r="B16" s="18" t="s">
        <v>21</v>
      </c>
      <c r="C16" s="10">
        <v>1</v>
      </c>
      <c r="D16" s="19">
        <f aca="true" t="shared" si="0" ref="D16:N25">ROUND(100000*LVT/D$11*((1+D$12/100)^((DAYS360(D$6,$L$2)+$C16-1)/360)*((1+$A16)^(($C16-15)/30)))/100000,5)</f>
        <v>8.52408</v>
      </c>
      <c r="E16" s="19">
        <f t="shared" si="0"/>
        <v>7.52572</v>
      </c>
      <c r="F16" s="19">
        <f t="shared" si="0"/>
        <v>7.74044</v>
      </c>
      <c r="G16" s="19">
        <f t="shared" si="0"/>
        <v>7.58559</v>
      </c>
      <c r="H16" s="19">
        <f t="shared" si="0"/>
        <v>7.19492</v>
      </c>
      <c r="I16" s="19">
        <f>ROUND(100000*LVT/I$11*((1+I$12/100)^((DAYS360(I$6,$L$2)+$C16-1)/360)*((1+$A16)^(($C16-15)/30)))/100000,5)</f>
        <v>6.74971</v>
      </c>
      <c r="J16" s="19">
        <f t="shared" si="0"/>
        <v>6.64794</v>
      </c>
      <c r="K16" s="19">
        <f t="shared" si="0"/>
        <v>6.54361</v>
      </c>
      <c r="L16" s="19">
        <f t="shared" si="0"/>
        <v>6.35027</v>
      </c>
      <c r="M16" s="19">
        <f t="shared" si="0"/>
        <v>6.2185</v>
      </c>
      <c r="N16" s="19">
        <f t="shared" si="0"/>
        <v>6.02632</v>
      </c>
    </row>
    <row r="17" spans="1:14" ht="10.5" customHeight="1">
      <c r="A17" s="17">
        <f aca="true" t="shared" si="1" ref="A17:A43">IF(Dags_visit_naest&gt;C17,verdbspa,Verdb_raun)</f>
        <v>-0.0066</v>
      </c>
      <c r="B17" s="20"/>
      <c r="C17" s="10">
        <f aca="true" t="shared" si="2" ref="C17:C43">C16+1</f>
        <v>2</v>
      </c>
      <c r="D17" s="19">
        <f t="shared" si="0"/>
        <v>8.52353</v>
      </c>
      <c r="E17" s="19">
        <f t="shared" si="0"/>
        <v>7.52523</v>
      </c>
      <c r="F17" s="19">
        <f t="shared" si="0"/>
        <v>7.73998</v>
      </c>
      <c r="G17" s="19">
        <f t="shared" si="0"/>
        <v>7.58514</v>
      </c>
      <c r="H17" s="19">
        <f t="shared" si="0"/>
        <v>7.1945</v>
      </c>
      <c r="I17" s="19">
        <f t="shared" si="0"/>
        <v>6.74932</v>
      </c>
      <c r="J17" s="19">
        <f t="shared" si="0"/>
        <v>6.64755</v>
      </c>
      <c r="K17" s="19">
        <f t="shared" si="0"/>
        <v>6.54322</v>
      </c>
      <c r="L17" s="19">
        <f t="shared" si="0"/>
        <v>6.34989</v>
      </c>
      <c r="M17" s="19">
        <f t="shared" si="0"/>
        <v>6.21814</v>
      </c>
      <c r="N17" s="19">
        <f t="shared" si="0"/>
        <v>6.02597</v>
      </c>
    </row>
    <row r="18" spans="1:14" ht="10.5" customHeight="1">
      <c r="A18" s="17">
        <f t="shared" si="1"/>
        <v>-0.0066</v>
      </c>
      <c r="B18" s="20"/>
      <c r="C18" s="21">
        <f t="shared" si="2"/>
        <v>3</v>
      </c>
      <c r="D18" s="22">
        <f t="shared" si="0"/>
        <v>8.52297</v>
      </c>
      <c r="E18" s="22">
        <f t="shared" si="0"/>
        <v>7.52473</v>
      </c>
      <c r="F18" s="22">
        <f t="shared" si="0"/>
        <v>7.73953</v>
      </c>
      <c r="G18" s="22">
        <f t="shared" si="0"/>
        <v>7.5847</v>
      </c>
      <c r="H18" s="22">
        <f t="shared" si="0"/>
        <v>7.19407</v>
      </c>
      <c r="I18" s="22">
        <f t="shared" si="0"/>
        <v>6.74892</v>
      </c>
      <c r="J18" s="22">
        <f t="shared" si="0"/>
        <v>6.64716</v>
      </c>
      <c r="K18" s="22">
        <f t="shared" si="0"/>
        <v>6.54284</v>
      </c>
      <c r="L18" s="22">
        <f t="shared" si="0"/>
        <v>6.34952</v>
      </c>
      <c r="M18" s="22">
        <f t="shared" si="0"/>
        <v>6.21777</v>
      </c>
      <c r="N18" s="22">
        <f t="shared" si="0"/>
        <v>6.02561</v>
      </c>
    </row>
    <row r="19" spans="1:14" ht="10.5" customHeight="1">
      <c r="A19" s="17">
        <f t="shared" si="1"/>
        <v>-0.0066</v>
      </c>
      <c r="B19" s="20"/>
      <c r="C19" s="10">
        <f t="shared" si="2"/>
        <v>4</v>
      </c>
      <c r="D19" s="19">
        <f t="shared" si="0"/>
        <v>8.52241</v>
      </c>
      <c r="E19" s="19">
        <f t="shared" si="0"/>
        <v>7.52424</v>
      </c>
      <c r="F19" s="19">
        <f t="shared" si="0"/>
        <v>7.73907</v>
      </c>
      <c r="G19" s="19">
        <f t="shared" si="0"/>
        <v>7.58425</v>
      </c>
      <c r="H19" s="19">
        <f t="shared" si="0"/>
        <v>7.19365</v>
      </c>
      <c r="I19" s="19">
        <f t="shared" si="0"/>
        <v>6.74852</v>
      </c>
      <c r="J19" s="19">
        <f t="shared" si="0"/>
        <v>6.64676</v>
      </c>
      <c r="K19" s="19">
        <f t="shared" si="0"/>
        <v>6.54245</v>
      </c>
      <c r="L19" s="19">
        <f t="shared" si="0"/>
        <v>6.34915</v>
      </c>
      <c r="M19" s="19">
        <f t="shared" si="0"/>
        <v>6.2174</v>
      </c>
      <c r="N19" s="19">
        <f t="shared" si="0"/>
        <v>6.02526</v>
      </c>
    </row>
    <row r="20" spans="1:14" ht="10.5" customHeight="1">
      <c r="A20" s="17">
        <f t="shared" si="1"/>
        <v>-0.0066</v>
      </c>
      <c r="B20" s="20"/>
      <c r="C20" s="10">
        <f t="shared" si="2"/>
        <v>5</v>
      </c>
      <c r="D20" s="19">
        <f t="shared" si="0"/>
        <v>8.52185</v>
      </c>
      <c r="E20" s="19">
        <f t="shared" si="0"/>
        <v>7.52375</v>
      </c>
      <c r="F20" s="19">
        <f t="shared" si="0"/>
        <v>7.73861</v>
      </c>
      <c r="G20" s="19">
        <f t="shared" si="0"/>
        <v>7.5838</v>
      </c>
      <c r="H20" s="19">
        <f t="shared" si="0"/>
        <v>7.19323</v>
      </c>
      <c r="I20" s="19">
        <f t="shared" si="0"/>
        <v>6.74812</v>
      </c>
      <c r="J20" s="19">
        <f t="shared" si="0"/>
        <v>6.64637</v>
      </c>
      <c r="K20" s="19">
        <f t="shared" si="0"/>
        <v>6.54207</v>
      </c>
      <c r="L20" s="19">
        <f t="shared" si="0"/>
        <v>6.34877</v>
      </c>
      <c r="M20" s="19">
        <f t="shared" si="0"/>
        <v>6.21704</v>
      </c>
      <c r="N20" s="19">
        <f t="shared" si="0"/>
        <v>6.02491</v>
      </c>
    </row>
    <row r="21" spans="1:14" s="25" customFormat="1" ht="10.5" customHeight="1">
      <c r="A21" s="23">
        <f t="shared" si="1"/>
        <v>-0.0066</v>
      </c>
      <c r="B21" s="24"/>
      <c r="C21" s="21">
        <f t="shared" si="2"/>
        <v>6</v>
      </c>
      <c r="D21" s="22">
        <f t="shared" si="0"/>
        <v>8.5213</v>
      </c>
      <c r="E21" s="22">
        <f t="shared" si="0"/>
        <v>7.52326</v>
      </c>
      <c r="F21" s="22">
        <f t="shared" si="0"/>
        <v>7.73816</v>
      </c>
      <c r="G21" s="22">
        <f t="shared" si="0"/>
        <v>7.58336</v>
      </c>
      <c r="H21" s="22">
        <f t="shared" si="0"/>
        <v>7.1928</v>
      </c>
      <c r="I21" s="22">
        <f t="shared" si="0"/>
        <v>6.74773</v>
      </c>
      <c r="J21" s="22">
        <f t="shared" si="0"/>
        <v>6.64598</v>
      </c>
      <c r="K21" s="22">
        <f t="shared" si="0"/>
        <v>6.54168</v>
      </c>
      <c r="L21" s="22">
        <f t="shared" si="0"/>
        <v>6.3484</v>
      </c>
      <c r="M21" s="22">
        <f t="shared" si="0"/>
        <v>6.21667</v>
      </c>
      <c r="N21" s="22">
        <f t="shared" si="0"/>
        <v>6.02455</v>
      </c>
    </row>
    <row r="22" spans="1:14" ht="10.5" customHeight="1">
      <c r="A22" s="17">
        <f t="shared" si="1"/>
        <v>-0.0066</v>
      </c>
      <c r="B22" s="20"/>
      <c r="C22" s="10">
        <f t="shared" si="2"/>
        <v>7</v>
      </c>
      <c r="D22" s="19">
        <f t="shared" si="0"/>
        <v>8.52074</v>
      </c>
      <c r="E22" s="19">
        <f t="shared" si="0"/>
        <v>7.52276</v>
      </c>
      <c r="F22" s="19">
        <f t="shared" si="0"/>
        <v>7.7377</v>
      </c>
      <c r="G22" s="19">
        <f t="shared" si="0"/>
        <v>7.58291</v>
      </c>
      <c r="H22" s="19">
        <f t="shared" si="0"/>
        <v>7.19238</v>
      </c>
      <c r="I22" s="19">
        <f t="shared" si="0"/>
        <v>6.74733</v>
      </c>
      <c r="J22" s="19">
        <f t="shared" si="0"/>
        <v>6.64559</v>
      </c>
      <c r="K22" s="19">
        <f t="shared" si="0"/>
        <v>6.5413</v>
      </c>
      <c r="L22" s="19">
        <f t="shared" si="0"/>
        <v>6.34802</v>
      </c>
      <c r="M22" s="19">
        <f t="shared" si="0"/>
        <v>6.21631</v>
      </c>
      <c r="N22" s="19">
        <f t="shared" si="0"/>
        <v>6.0242</v>
      </c>
    </row>
    <row r="23" spans="1:14" ht="10.5" customHeight="1">
      <c r="A23" s="17">
        <f t="shared" si="1"/>
        <v>-0.0066</v>
      </c>
      <c r="B23" s="20"/>
      <c r="C23" s="10">
        <f t="shared" si="2"/>
        <v>8</v>
      </c>
      <c r="D23" s="19">
        <f t="shared" si="0"/>
        <v>8.52018</v>
      </c>
      <c r="E23" s="19">
        <f t="shared" si="0"/>
        <v>7.52227</v>
      </c>
      <c r="F23" s="19">
        <f t="shared" si="0"/>
        <v>7.73725</v>
      </c>
      <c r="G23" s="19">
        <f t="shared" si="0"/>
        <v>7.58247</v>
      </c>
      <c r="H23" s="19">
        <f t="shared" si="0"/>
        <v>7.19196</v>
      </c>
      <c r="I23" s="19">
        <f t="shared" si="0"/>
        <v>6.74693</v>
      </c>
      <c r="J23" s="19">
        <f t="shared" si="0"/>
        <v>6.6452</v>
      </c>
      <c r="K23" s="19">
        <f t="shared" si="0"/>
        <v>6.54091</v>
      </c>
      <c r="L23" s="19">
        <f t="shared" si="0"/>
        <v>6.34765</v>
      </c>
      <c r="M23" s="19">
        <f t="shared" si="0"/>
        <v>6.21594</v>
      </c>
      <c r="N23" s="19">
        <f t="shared" si="0"/>
        <v>6.02384</v>
      </c>
    </row>
    <row r="24" spans="1:14" s="25" customFormat="1" ht="10.5" customHeight="1">
      <c r="A24" s="17">
        <f t="shared" si="1"/>
        <v>-0.0066</v>
      </c>
      <c r="B24" s="20"/>
      <c r="C24" s="21">
        <f t="shared" si="2"/>
        <v>9</v>
      </c>
      <c r="D24" s="22">
        <f t="shared" si="0"/>
        <v>8.51962</v>
      </c>
      <c r="E24" s="22">
        <f t="shared" si="0"/>
        <v>7.52178</v>
      </c>
      <c r="F24" s="22">
        <f t="shared" si="0"/>
        <v>7.73679</v>
      </c>
      <c r="G24" s="22">
        <f t="shared" si="0"/>
        <v>7.58202</v>
      </c>
      <c r="H24" s="22">
        <f t="shared" si="0"/>
        <v>7.19153</v>
      </c>
      <c r="I24" s="22">
        <f t="shared" si="0"/>
        <v>6.74653</v>
      </c>
      <c r="J24" s="22">
        <f t="shared" si="0"/>
        <v>6.64481</v>
      </c>
      <c r="K24" s="22">
        <f t="shared" si="0"/>
        <v>6.54053</v>
      </c>
      <c r="L24" s="22">
        <f t="shared" si="0"/>
        <v>6.34728</v>
      </c>
      <c r="M24" s="22">
        <f t="shared" si="0"/>
        <v>6.21557</v>
      </c>
      <c r="N24" s="22">
        <f t="shared" si="0"/>
        <v>6.02349</v>
      </c>
    </row>
    <row r="25" spans="1:14" s="25" customFormat="1" ht="10.5" customHeight="1">
      <c r="A25" s="17">
        <f t="shared" si="1"/>
        <v>-0.0066</v>
      </c>
      <c r="B25" s="20"/>
      <c r="C25" s="26">
        <f t="shared" si="2"/>
        <v>10</v>
      </c>
      <c r="D25" s="19">
        <f t="shared" si="0"/>
        <v>8.51907</v>
      </c>
      <c r="E25" s="19">
        <f t="shared" si="0"/>
        <v>7.52129</v>
      </c>
      <c r="F25" s="19">
        <f t="shared" si="0"/>
        <v>7.73634</v>
      </c>
      <c r="G25" s="19">
        <f t="shared" si="0"/>
        <v>7.58157</v>
      </c>
      <c r="H25" s="19">
        <f t="shared" si="0"/>
        <v>7.19111</v>
      </c>
      <c r="I25" s="19">
        <f t="shared" si="0"/>
        <v>6.74614</v>
      </c>
      <c r="J25" s="19">
        <f t="shared" si="0"/>
        <v>6.64442</v>
      </c>
      <c r="K25" s="19">
        <f t="shared" si="0"/>
        <v>6.54014</v>
      </c>
      <c r="L25" s="19">
        <f t="shared" si="0"/>
        <v>6.3469</v>
      </c>
      <c r="M25" s="19">
        <f t="shared" si="0"/>
        <v>6.21521</v>
      </c>
      <c r="N25" s="19">
        <f t="shared" si="0"/>
        <v>6.02313</v>
      </c>
    </row>
    <row r="26" spans="1:14" s="28" customFormat="1" ht="10.5" customHeight="1">
      <c r="A26" s="17">
        <f t="shared" si="1"/>
        <v>-0.0066</v>
      </c>
      <c r="B26" s="27"/>
      <c r="C26" s="26">
        <f t="shared" si="2"/>
        <v>11</v>
      </c>
      <c r="D26" s="19">
        <f aca="true" t="shared" si="3" ref="D26:N35">ROUND(100000*LVT/D$11*((1+D$12/100)^((DAYS360(D$6,$L$2)+$C26-1)/360)*((1+$A26)^(($C26-15)/30)))/100000,5)</f>
        <v>8.51851</v>
      </c>
      <c r="E26" s="19">
        <f t="shared" si="3"/>
        <v>7.5208</v>
      </c>
      <c r="F26" s="19">
        <f t="shared" si="3"/>
        <v>7.73588</v>
      </c>
      <c r="G26" s="19">
        <f t="shared" si="3"/>
        <v>7.58113</v>
      </c>
      <c r="H26" s="19">
        <f t="shared" si="3"/>
        <v>7.19069</v>
      </c>
      <c r="I26" s="19">
        <f t="shared" si="3"/>
        <v>6.74574</v>
      </c>
      <c r="J26" s="19">
        <f t="shared" si="3"/>
        <v>6.64403</v>
      </c>
      <c r="K26" s="19">
        <f t="shared" si="3"/>
        <v>6.53976</v>
      </c>
      <c r="L26" s="19">
        <f t="shared" si="3"/>
        <v>6.34653</v>
      </c>
      <c r="M26" s="19">
        <f t="shared" si="3"/>
        <v>6.21484</v>
      </c>
      <c r="N26" s="19">
        <f t="shared" si="3"/>
        <v>6.02278</v>
      </c>
    </row>
    <row r="27" spans="1:14" s="28" customFormat="1" ht="10.5" customHeight="1">
      <c r="A27" s="29">
        <f t="shared" si="1"/>
        <v>-0.0066</v>
      </c>
      <c r="B27" s="27"/>
      <c r="C27" s="21">
        <f t="shared" si="2"/>
        <v>12</v>
      </c>
      <c r="D27" s="22">
        <f t="shared" si="3"/>
        <v>8.51795</v>
      </c>
      <c r="E27" s="22">
        <f t="shared" si="3"/>
        <v>7.5203</v>
      </c>
      <c r="F27" s="22">
        <f t="shared" si="3"/>
        <v>7.73543</v>
      </c>
      <c r="G27" s="22">
        <f t="shared" si="3"/>
        <v>7.58068</v>
      </c>
      <c r="H27" s="22">
        <f t="shared" si="3"/>
        <v>7.19026</v>
      </c>
      <c r="I27" s="22">
        <f t="shared" si="3"/>
        <v>6.74534</v>
      </c>
      <c r="J27" s="22">
        <f t="shared" si="3"/>
        <v>6.64363</v>
      </c>
      <c r="K27" s="22">
        <f t="shared" si="3"/>
        <v>6.53937</v>
      </c>
      <c r="L27" s="22">
        <f t="shared" si="3"/>
        <v>6.34616</v>
      </c>
      <c r="M27" s="22">
        <f t="shared" si="3"/>
        <v>6.21448</v>
      </c>
      <c r="N27" s="22">
        <f t="shared" si="3"/>
        <v>6.02242</v>
      </c>
    </row>
    <row r="28" spans="1:14" s="28" customFormat="1" ht="10.5" customHeight="1">
      <c r="A28" s="29">
        <f t="shared" si="1"/>
        <v>-0.0066</v>
      </c>
      <c r="B28" s="27"/>
      <c r="C28" s="26">
        <f t="shared" si="2"/>
        <v>13</v>
      </c>
      <c r="D28" s="19">
        <f t="shared" si="3"/>
        <v>8.51739</v>
      </c>
      <c r="E28" s="19">
        <f t="shared" si="3"/>
        <v>7.51981</v>
      </c>
      <c r="F28" s="19">
        <f t="shared" si="3"/>
        <v>7.73497</v>
      </c>
      <c r="G28" s="19">
        <f t="shared" si="3"/>
        <v>7.58023</v>
      </c>
      <c r="H28" s="19">
        <f t="shared" si="3"/>
        <v>7.18984</v>
      </c>
      <c r="I28" s="19">
        <f t="shared" si="3"/>
        <v>6.74495</v>
      </c>
      <c r="J28" s="19">
        <f t="shared" si="3"/>
        <v>6.64324</v>
      </c>
      <c r="K28" s="19">
        <f t="shared" si="3"/>
        <v>6.53899</v>
      </c>
      <c r="L28" s="19">
        <f t="shared" si="3"/>
        <v>6.34578</v>
      </c>
      <c r="M28" s="19">
        <f t="shared" si="3"/>
        <v>6.21411</v>
      </c>
      <c r="N28" s="19">
        <f t="shared" si="3"/>
        <v>6.02207</v>
      </c>
    </row>
    <row r="29" spans="1:14" s="28" customFormat="1" ht="10.5" customHeight="1">
      <c r="A29" s="30">
        <f t="shared" si="1"/>
        <v>-0.0066</v>
      </c>
      <c r="B29" s="27"/>
      <c r="C29" s="26">
        <f t="shared" si="2"/>
        <v>14</v>
      </c>
      <c r="D29" s="19">
        <f t="shared" si="3"/>
        <v>8.51684</v>
      </c>
      <c r="E29" s="19">
        <f t="shared" si="3"/>
        <v>7.51932</v>
      </c>
      <c r="F29" s="19">
        <f t="shared" si="3"/>
        <v>7.73452</v>
      </c>
      <c r="G29" s="19">
        <f t="shared" si="3"/>
        <v>7.57979</v>
      </c>
      <c r="H29" s="19">
        <f t="shared" si="3"/>
        <v>7.18942</v>
      </c>
      <c r="I29" s="19">
        <f t="shared" si="3"/>
        <v>6.74455</v>
      </c>
      <c r="J29" s="19">
        <f t="shared" si="3"/>
        <v>6.64285</v>
      </c>
      <c r="K29" s="19">
        <f t="shared" si="3"/>
        <v>6.5386</v>
      </c>
      <c r="L29" s="19">
        <f t="shared" si="3"/>
        <v>6.34541</v>
      </c>
      <c r="M29" s="19">
        <f t="shared" si="3"/>
        <v>6.21374</v>
      </c>
      <c r="N29" s="19">
        <f t="shared" si="3"/>
        <v>6.02171</v>
      </c>
    </row>
    <row r="30" spans="1:14" s="28" customFormat="1" ht="10.5" customHeight="1">
      <c r="A30" s="30">
        <f t="shared" si="1"/>
        <v>-0.0066</v>
      </c>
      <c r="B30" s="27"/>
      <c r="C30" s="21">
        <f t="shared" si="2"/>
        <v>15</v>
      </c>
      <c r="D30" s="22">
        <f t="shared" si="3"/>
        <v>8.51628</v>
      </c>
      <c r="E30" s="22">
        <f t="shared" si="3"/>
        <v>7.51883</v>
      </c>
      <c r="F30" s="22">
        <f t="shared" si="3"/>
        <v>7.73406</v>
      </c>
      <c r="G30" s="22">
        <f t="shared" si="3"/>
        <v>7.57934</v>
      </c>
      <c r="H30" s="22">
        <f t="shared" si="3"/>
        <v>7.18899</v>
      </c>
      <c r="I30" s="22">
        <f t="shared" si="3"/>
        <v>6.74415</v>
      </c>
      <c r="J30" s="22">
        <f t="shared" si="3"/>
        <v>6.64246</v>
      </c>
      <c r="K30" s="22">
        <f t="shared" si="3"/>
        <v>6.53822</v>
      </c>
      <c r="L30" s="22">
        <f t="shared" si="3"/>
        <v>6.34504</v>
      </c>
      <c r="M30" s="22">
        <f t="shared" si="3"/>
        <v>6.21338</v>
      </c>
      <c r="N30" s="22">
        <f t="shared" si="3"/>
        <v>6.02136</v>
      </c>
    </row>
    <row r="31" spans="1:14" s="28" customFormat="1" ht="10.5" customHeight="1">
      <c r="A31" s="30">
        <f t="shared" si="1"/>
        <v>-0.0066</v>
      </c>
      <c r="C31" s="26">
        <f t="shared" si="2"/>
        <v>16</v>
      </c>
      <c r="D31" s="19">
        <f t="shared" si="3"/>
        <v>8.51572</v>
      </c>
      <c r="E31" s="19">
        <f t="shared" si="3"/>
        <v>7.51834</v>
      </c>
      <c r="F31" s="19">
        <f t="shared" si="3"/>
        <v>7.7336</v>
      </c>
      <c r="G31" s="19">
        <f t="shared" si="3"/>
        <v>7.5789</v>
      </c>
      <c r="H31" s="19">
        <f t="shared" si="3"/>
        <v>7.18857</v>
      </c>
      <c r="I31" s="19">
        <f t="shared" si="3"/>
        <v>6.74376</v>
      </c>
      <c r="J31" s="19">
        <f t="shared" si="3"/>
        <v>6.64207</v>
      </c>
      <c r="K31" s="19">
        <f t="shared" si="3"/>
        <v>6.53783</v>
      </c>
      <c r="L31" s="19">
        <f t="shared" si="3"/>
        <v>6.34466</v>
      </c>
      <c r="M31" s="19">
        <f t="shared" si="3"/>
        <v>6.21301</v>
      </c>
      <c r="N31" s="19">
        <f t="shared" si="3"/>
        <v>6.021</v>
      </c>
    </row>
    <row r="32" spans="1:14" s="28" customFormat="1" ht="10.5" customHeight="1">
      <c r="A32" s="30">
        <f t="shared" si="1"/>
        <v>-0.0066</v>
      </c>
      <c r="C32" s="26">
        <f t="shared" si="2"/>
        <v>17</v>
      </c>
      <c r="D32" s="19">
        <f t="shared" si="3"/>
        <v>8.51517</v>
      </c>
      <c r="E32" s="19">
        <f t="shared" si="3"/>
        <v>7.51784</v>
      </c>
      <c r="F32" s="19">
        <f t="shared" si="3"/>
        <v>7.73315</v>
      </c>
      <c r="G32" s="19">
        <f t="shared" si="3"/>
        <v>7.57845</v>
      </c>
      <c r="H32" s="19">
        <f t="shared" si="3"/>
        <v>7.18815</v>
      </c>
      <c r="I32" s="19">
        <f t="shared" si="3"/>
        <v>6.74336</v>
      </c>
      <c r="J32" s="19">
        <f t="shared" si="3"/>
        <v>6.64168</v>
      </c>
      <c r="K32" s="19">
        <f t="shared" si="3"/>
        <v>6.53745</v>
      </c>
      <c r="L32" s="19">
        <f t="shared" si="3"/>
        <v>6.34429</v>
      </c>
      <c r="M32" s="19">
        <f t="shared" si="3"/>
        <v>6.21265</v>
      </c>
      <c r="N32" s="19">
        <f t="shared" si="3"/>
        <v>6.02065</v>
      </c>
    </row>
    <row r="33" spans="1:14" s="28" customFormat="1" ht="10.5" customHeight="1">
      <c r="A33" s="30">
        <f t="shared" si="1"/>
        <v>-0.0066</v>
      </c>
      <c r="C33" s="21">
        <f t="shared" si="2"/>
        <v>18</v>
      </c>
      <c r="D33" s="22">
        <f t="shared" si="3"/>
        <v>8.51461</v>
      </c>
      <c r="E33" s="22">
        <f t="shared" si="3"/>
        <v>7.51735</v>
      </c>
      <c r="F33" s="22">
        <f t="shared" si="3"/>
        <v>7.73269</v>
      </c>
      <c r="G33" s="22">
        <f t="shared" si="3"/>
        <v>7.578</v>
      </c>
      <c r="H33" s="22">
        <f t="shared" si="3"/>
        <v>7.18772</v>
      </c>
      <c r="I33" s="22">
        <f t="shared" si="3"/>
        <v>6.74296</v>
      </c>
      <c r="J33" s="22">
        <f t="shared" si="3"/>
        <v>6.64129</v>
      </c>
      <c r="K33" s="22">
        <f t="shared" si="3"/>
        <v>6.53706</v>
      </c>
      <c r="L33" s="22">
        <f t="shared" si="3"/>
        <v>6.34391</v>
      </c>
      <c r="M33" s="22">
        <f t="shared" si="3"/>
        <v>6.21228</v>
      </c>
      <c r="N33" s="22">
        <f t="shared" si="3"/>
        <v>6.0203</v>
      </c>
    </row>
    <row r="34" spans="1:14" s="28" customFormat="1" ht="10.5" customHeight="1">
      <c r="A34" s="30">
        <f t="shared" si="1"/>
        <v>-0.0066</v>
      </c>
      <c r="C34" s="26">
        <f t="shared" si="2"/>
        <v>19</v>
      </c>
      <c r="D34" s="19">
        <f t="shared" si="3"/>
        <v>8.51405</v>
      </c>
      <c r="E34" s="19">
        <f t="shared" si="3"/>
        <v>7.51686</v>
      </c>
      <c r="F34" s="19">
        <f t="shared" si="3"/>
        <v>7.73224</v>
      </c>
      <c r="G34" s="19">
        <f t="shared" si="3"/>
        <v>7.57756</v>
      </c>
      <c r="H34" s="19">
        <f t="shared" si="3"/>
        <v>7.1873</v>
      </c>
      <c r="I34" s="19">
        <f t="shared" si="3"/>
        <v>6.74256</v>
      </c>
      <c r="J34" s="19">
        <f t="shared" si="3"/>
        <v>6.6409</v>
      </c>
      <c r="K34" s="19">
        <f t="shared" si="3"/>
        <v>6.53668</v>
      </c>
      <c r="L34" s="19">
        <f t="shared" si="3"/>
        <v>6.34354</v>
      </c>
      <c r="M34" s="19">
        <f t="shared" si="3"/>
        <v>6.21192</v>
      </c>
      <c r="N34" s="19">
        <f t="shared" si="3"/>
        <v>6.01994</v>
      </c>
    </row>
    <row r="35" spans="1:14" s="28" customFormat="1" ht="10.5" customHeight="1">
      <c r="A35" s="30">
        <f t="shared" si="1"/>
        <v>-0.0066</v>
      </c>
      <c r="C35" s="26">
        <f t="shared" si="2"/>
        <v>20</v>
      </c>
      <c r="D35" s="19">
        <f t="shared" si="3"/>
        <v>8.51349</v>
      </c>
      <c r="E35" s="19">
        <f t="shared" si="3"/>
        <v>7.51637</v>
      </c>
      <c r="F35" s="19">
        <f t="shared" si="3"/>
        <v>7.73178</v>
      </c>
      <c r="G35" s="19">
        <f t="shared" si="3"/>
        <v>7.57711</v>
      </c>
      <c r="H35" s="19">
        <f t="shared" si="3"/>
        <v>7.18688</v>
      </c>
      <c r="I35" s="19">
        <f t="shared" si="3"/>
        <v>6.74217</v>
      </c>
      <c r="J35" s="19">
        <f t="shared" si="3"/>
        <v>6.64051</v>
      </c>
      <c r="K35" s="19">
        <f t="shared" si="3"/>
        <v>6.53629</v>
      </c>
      <c r="L35" s="19">
        <f t="shared" si="3"/>
        <v>6.34317</v>
      </c>
      <c r="M35" s="19">
        <f t="shared" si="3"/>
        <v>6.21155</v>
      </c>
      <c r="N35" s="19">
        <f t="shared" si="3"/>
        <v>6.01959</v>
      </c>
    </row>
    <row r="36" spans="1:14" s="28" customFormat="1" ht="10.5" customHeight="1">
      <c r="A36" s="30">
        <f t="shared" si="1"/>
        <v>-0.0066</v>
      </c>
      <c r="C36" s="21">
        <f t="shared" si="2"/>
        <v>21</v>
      </c>
      <c r="D36" s="22">
        <f aca="true" t="shared" si="4" ref="D36:N43">ROUND(100000*LVT/D$11*((1+D$12/100)^((DAYS360(D$6,$L$2)+$C36-1)/360)*((1+$A36)^(($C36-15)/30)))/100000,5)</f>
        <v>8.51294</v>
      </c>
      <c r="E36" s="22">
        <f t="shared" si="4"/>
        <v>7.51588</v>
      </c>
      <c r="F36" s="22">
        <f t="shared" si="4"/>
        <v>7.73133</v>
      </c>
      <c r="G36" s="22">
        <f t="shared" si="4"/>
        <v>7.57666</v>
      </c>
      <c r="H36" s="22">
        <f t="shared" si="4"/>
        <v>7.18645</v>
      </c>
      <c r="I36" s="22">
        <f t="shared" si="4"/>
        <v>6.74177</v>
      </c>
      <c r="J36" s="22">
        <f t="shared" si="4"/>
        <v>6.64012</v>
      </c>
      <c r="K36" s="22">
        <f t="shared" si="4"/>
        <v>6.53591</v>
      </c>
      <c r="L36" s="22">
        <f t="shared" si="4"/>
        <v>6.34279</v>
      </c>
      <c r="M36" s="22">
        <f t="shared" si="4"/>
        <v>6.21118</v>
      </c>
      <c r="N36" s="22">
        <f t="shared" si="4"/>
        <v>6.01923</v>
      </c>
    </row>
    <row r="37" spans="1:14" s="28" customFormat="1" ht="10.5" customHeight="1">
      <c r="A37" s="30">
        <f t="shared" si="1"/>
        <v>-0.0066</v>
      </c>
      <c r="C37" s="26">
        <f t="shared" si="2"/>
        <v>22</v>
      </c>
      <c r="D37" s="19">
        <f t="shared" si="4"/>
        <v>8.51238</v>
      </c>
      <c r="E37" s="19">
        <f t="shared" si="4"/>
        <v>7.51538</v>
      </c>
      <c r="F37" s="19">
        <f t="shared" si="4"/>
        <v>7.73087</v>
      </c>
      <c r="G37" s="19">
        <f t="shared" si="4"/>
        <v>7.57622</v>
      </c>
      <c r="H37" s="19">
        <f t="shared" si="4"/>
        <v>7.18603</v>
      </c>
      <c r="I37" s="19">
        <f t="shared" si="4"/>
        <v>6.74137</v>
      </c>
      <c r="J37" s="19">
        <f t="shared" si="4"/>
        <v>6.63972</v>
      </c>
      <c r="K37" s="19">
        <f t="shared" si="4"/>
        <v>6.53552</v>
      </c>
      <c r="L37" s="19">
        <f t="shared" si="4"/>
        <v>6.34242</v>
      </c>
      <c r="M37" s="19">
        <f t="shared" si="4"/>
        <v>6.21082</v>
      </c>
      <c r="N37" s="19">
        <f t="shared" si="4"/>
        <v>6.01888</v>
      </c>
    </row>
    <row r="38" spans="1:14" s="28" customFormat="1" ht="10.5" customHeight="1">
      <c r="A38" s="30">
        <f t="shared" si="1"/>
        <v>-0.0066</v>
      </c>
      <c r="C38" s="26">
        <f t="shared" si="2"/>
        <v>23</v>
      </c>
      <c r="D38" s="19">
        <f t="shared" si="4"/>
        <v>8.51182</v>
      </c>
      <c r="E38" s="19">
        <f t="shared" si="4"/>
        <v>7.51489</v>
      </c>
      <c r="F38" s="19">
        <f t="shared" si="4"/>
        <v>7.73042</v>
      </c>
      <c r="G38" s="19">
        <f t="shared" si="4"/>
        <v>7.57577</v>
      </c>
      <c r="H38" s="19">
        <f t="shared" si="4"/>
        <v>7.18561</v>
      </c>
      <c r="I38" s="19">
        <f t="shared" si="4"/>
        <v>6.74098</v>
      </c>
      <c r="J38" s="19">
        <f t="shared" si="4"/>
        <v>6.63933</v>
      </c>
      <c r="K38" s="19">
        <f t="shared" si="4"/>
        <v>6.53514</v>
      </c>
      <c r="L38" s="19">
        <f t="shared" si="4"/>
        <v>6.34205</v>
      </c>
      <c r="M38" s="19">
        <f t="shared" si="4"/>
        <v>6.21045</v>
      </c>
      <c r="N38" s="19">
        <f t="shared" si="4"/>
        <v>6.01852</v>
      </c>
    </row>
    <row r="39" spans="1:14" s="28" customFormat="1" ht="10.5" customHeight="1">
      <c r="A39" s="30">
        <f t="shared" si="1"/>
        <v>-0.0066</v>
      </c>
      <c r="C39" s="21">
        <f t="shared" si="2"/>
        <v>24</v>
      </c>
      <c r="D39" s="22">
        <f t="shared" si="4"/>
        <v>8.51127</v>
      </c>
      <c r="E39" s="22">
        <f t="shared" si="4"/>
        <v>7.5144</v>
      </c>
      <c r="F39" s="22">
        <f t="shared" si="4"/>
        <v>7.72996</v>
      </c>
      <c r="G39" s="22">
        <f t="shared" si="4"/>
        <v>7.57533</v>
      </c>
      <c r="H39" s="22">
        <f t="shared" si="4"/>
        <v>7.18518</v>
      </c>
      <c r="I39" s="22">
        <f t="shared" si="4"/>
        <v>6.74058</v>
      </c>
      <c r="J39" s="22">
        <f t="shared" si="4"/>
        <v>6.63894</v>
      </c>
      <c r="K39" s="22">
        <f t="shared" si="4"/>
        <v>6.53475</v>
      </c>
      <c r="L39" s="22">
        <f t="shared" si="4"/>
        <v>6.34167</v>
      </c>
      <c r="M39" s="22">
        <f t="shared" si="4"/>
        <v>6.21009</v>
      </c>
      <c r="N39" s="22">
        <f t="shared" si="4"/>
        <v>6.01817</v>
      </c>
    </row>
    <row r="40" spans="1:14" s="28" customFormat="1" ht="10.5" customHeight="1">
      <c r="A40" s="30">
        <f t="shared" si="1"/>
        <v>-0.0066</v>
      </c>
      <c r="C40" s="26">
        <f t="shared" si="2"/>
        <v>25</v>
      </c>
      <c r="D40" s="19">
        <f t="shared" si="4"/>
        <v>8.51071</v>
      </c>
      <c r="E40" s="19">
        <f t="shared" si="4"/>
        <v>7.51391</v>
      </c>
      <c r="F40" s="19">
        <f t="shared" si="4"/>
        <v>7.72951</v>
      </c>
      <c r="G40" s="19">
        <f t="shared" si="4"/>
        <v>7.57488</v>
      </c>
      <c r="H40" s="19">
        <f t="shared" si="4"/>
        <v>7.18476</v>
      </c>
      <c r="I40" s="19">
        <f t="shared" si="4"/>
        <v>6.74018</v>
      </c>
      <c r="J40" s="19">
        <f t="shared" si="4"/>
        <v>6.63855</v>
      </c>
      <c r="K40" s="19">
        <f t="shared" si="4"/>
        <v>6.53437</v>
      </c>
      <c r="L40" s="19">
        <f t="shared" si="4"/>
        <v>6.3413</v>
      </c>
      <c r="M40" s="19">
        <f t="shared" si="4"/>
        <v>6.20972</v>
      </c>
      <c r="N40" s="19">
        <f t="shared" si="4"/>
        <v>6.01782</v>
      </c>
    </row>
    <row r="41" spans="1:14" s="28" customFormat="1" ht="10.5" customHeight="1">
      <c r="A41" s="30">
        <f t="shared" si="1"/>
        <v>-0.0066</v>
      </c>
      <c r="C41" s="26">
        <f t="shared" si="2"/>
        <v>26</v>
      </c>
      <c r="D41" s="19">
        <f t="shared" si="4"/>
        <v>8.51015</v>
      </c>
      <c r="E41" s="19">
        <f t="shared" si="4"/>
        <v>7.51342</v>
      </c>
      <c r="F41" s="19">
        <f t="shared" si="4"/>
        <v>7.72905</v>
      </c>
      <c r="G41" s="19">
        <f t="shared" si="4"/>
        <v>7.57443</v>
      </c>
      <c r="H41" s="19">
        <f t="shared" si="4"/>
        <v>7.18434</v>
      </c>
      <c r="I41" s="19">
        <f t="shared" si="4"/>
        <v>6.73979</v>
      </c>
      <c r="J41" s="19">
        <f t="shared" si="4"/>
        <v>6.63816</v>
      </c>
      <c r="K41" s="19">
        <f t="shared" si="4"/>
        <v>6.53398</v>
      </c>
      <c r="L41" s="19">
        <f t="shared" si="4"/>
        <v>6.34093</v>
      </c>
      <c r="M41" s="19">
        <f t="shared" si="4"/>
        <v>6.20936</v>
      </c>
      <c r="N41" s="19">
        <f t="shared" si="4"/>
        <v>6.01746</v>
      </c>
    </row>
    <row r="42" spans="1:14" s="28" customFormat="1" ht="10.5" customHeight="1">
      <c r="A42" s="30">
        <f t="shared" si="1"/>
        <v>-0.0066</v>
      </c>
      <c r="C42" s="21">
        <f t="shared" si="2"/>
        <v>27</v>
      </c>
      <c r="D42" s="22">
        <f t="shared" si="4"/>
        <v>8.5096</v>
      </c>
      <c r="E42" s="22">
        <f t="shared" si="4"/>
        <v>7.51293</v>
      </c>
      <c r="F42" s="22">
        <f t="shared" si="4"/>
        <v>7.7286</v>
      </c>
      <c r="G42" s="22">
        <f t="shared" si="4"/>
        <v>7.57399</v>
      </c>
      <c r="H42" s="22">
        <f t="shared" si="4"/>
        <v>7.18392</v>
      </c>
      <c r="I42" s="22">
        <f t="shared" si="4"/>
        <v>6.73939</v>
      </c>
      <c r="J42" s="22">
        <f t="shared" si="4"/>
        <v>6.63777</v>
      </c>
      <c r="K42" s="22">
        <f t="shared" si="4"/>
        <v>6.5336</v>
      </c>
      <c r="L42" s="22">
        <f t="shared" si="4"/>
        <v>6.34055</v>
      </c>
      <c r="M42" s="22">
        <f t="shared" si="4"/>
        <v>6.20899</v>
      </c>
      <c r="N42" s="22">
        <f t="shared" si="4"/>
        <v>6.01711</v>
      </c>
    </row>
    <row r="43" spans="1:14" s="28" customFormat="1" ht="10.5" customHeight="1">
      <c r="A43" s="30">
        <f t="shared" si="1"/>
        <v>-0.0066</v>
      </c>
      <c r="C43" s="26">
        <f t="shared" si="2"/>
        <v>28</v>
      </c>
      <c r="D43" s="19">
        <f t="shared" si="4"/>
        <v>8.50904</v>
      </c>
      <c r="E43" s="19">
        <f t="shared" si="4"/>
        <v>7.51243</v>
      </c>
      <c r="F43" s="19">
        <f t="shared" si="4"/>
        <v>7.72814</v>
      </c>
      <c r="G43" s="19">
        <f t="shared" si="4"/>
        <v>7.57354</v>
      </c>
      <c r="H43" s="19">
        <f t="shared" si="4"/>
        <v>7.18349</v>
      </c>
      <c r="I43" s="19">
        <f t="shared" si="4"/>
        <v>6.73899</v>
      </c>
      <c r="J43" s="19">
        <f t="shared" si="4"/>
        <v>6.63738</v>
      </c>
      <c r="K43" s="19">
        <f t="shared" si="4"/>
        <v>6.53322</v>
      </c>
      <c r="L43" s="19">
        <f t="shared" si="4"/>
        <v>6.34018</v>
      </c>
      <c r="M43" s="19">
        <f t="shared" si="4"/>
        <v>6.20863</v>
      </c>
      <c r="N43" s="19">
        <f t="shared" si="4"/>
        <v>6.01675</v>
      </c>
    </row>
    <row r="44" spans="1:13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ht="7.5" customHeight="1">
      <c r="A47" s="31"/>
    </row>
    <row r="48" spans="1:19" ht="10.5" customHeight="1">
      <c r="A48" s="31"/>
      <c r="B48" s="1" t="s">
        <v>15</v>
      </c>
      <c r="C48" s="1">
        <f>'[1]Forsendur'!C3</f>
        <v>7189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0.5" customHeight="1">
      <c r="A49" s="31"/>
      <c r="C49" s="34">
        <f>'[1]Forsendur'!C4</f>
        <v>364.1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0.5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0.5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3" ht="10.5" customHeight="1">
      <c r="A52" s="31"/>
      <c r="B52" s="1" t="s">
        <v>20</v>
      </c>
      <c r="C52" s="13">
        <f>'[1]Forsendur'!C7</f>
        <v>-0.0066</v>
      </c>
    </row>
    <row r="53" spans="1:14" ht="10.5" customHeight="1">
      <c r="A53" s="31"/>
      <c r="B53" s="1" t="str">
        <f>B14</f>
        <v>Lækkun vísitölu</v>
      </c>
      <c r="C53" s="13">
        <f>Verdb_raun</f>
        <v>-0.0066</v>
      </c>
      <c r="H53" s="32"/>
      <c r="K53" s="32"/>
      <c r="M53" s="32"/>
      <c r="N53" s="32"/>
    </row>
    <row r="54" ht="3.75" customHeight="1">
      <c r="A54" s="31"/>
    </row>
    <row r="55" spans="1:14" ht="10.5" customHeight="1">
      <c r="A55" s="17">
        <f aca="true" t="shared" si="5" ref="A55:A82">IF(Dags_visit_naest&gt;C55,verdbspa,Verdb_raun)</f>
        <v>-0.0066</v>
      </c>
      <c r="B55" s="18" t="str">
        <f>B16</f>
        <v>Dagsetning...</v>
      </c>
      <c r="C55" s="20">
        <v>1</v>
      </c>
      <c r="D55" s="19">
        <f aca="true" t="shared" si="6" ref="D55:J64">ROUND(100000*LVT/D$50*((1+D$51/100)^((DAYS360(D$45,$L$2)+$C55-1)/360)*((1+$A55)^(($C55-15)/30)))/100000,5)</f>
        <v>5.85857</v>
      </c>
      <c r="E55" s="19">
        <f t="shared" si="6"/>
        <v>4.90068</v>
      </c>
      <c r="F55" s="19">
        <f t="shared" si="6"/>
        <v>4.64848</v>
      </c>
      <c r="G55" s="19">
        <f t="shared" si="6"/>
        <v>4.57166</v>
      </c>
      <c r="H55" s="19">
        <f t="shared" si="6"/>
        <v>4.48809</v>
      </c>
      <c r="I55" s="19">
        <f t="shared" si="6"/>
        <v>4.46679</v>
      </c>
      <c r="J55" s="19">
        <f>ROUND(100000*LVT/J$50*((1+J$51/100)^((DAYS360(J$45,$L$2)+$C55-1)/360)*((1+$A55)^(($C55-15)/30)))/100000,5)</f>
        <v>4.38263</v>
      </c>
      <c r="K55" s="19">
        <f aca="true" t="shared" si="7" ref="K55:N82">ROUND(100000*NVT/K$50*((1+K$51/100)^((DAYS360(K$45,$L$2)+$C55-1)/360)*((1+$A55)^(($C55-15)/30)))/100000,5)</f>
        <v>4.28221</v>
      </c>
      <c r="L55" s="19">
        <f t="shared" si="7"/>
        <v>4.1176</v>
      </c>
      <c r="M55" s="19">
        <f t="shared" si="7"/>
        <v>3.61167</v>
      </c>
      <c r="N55" s="19">
        <f t="shared" si="7"/>
        <v>2.78288</v>
      </c>
    </row>
    <row r="56" spans="1:14" ht="10.5" customHeight="1">
      <c r="A56" s="17">
        <f t="shared" si="5"/>
        <v>-0.0066</v>
      </c>
      <c r="B56" s="32"/>
      <c r="C56" s="20">
        <f aca="true" t="shared" si="8" ref="C56:C82">C55+1</f>
        <v>2</v>
      </c>
      <c r="D56" s="19">
        <f t="shared" si="6"/>
        <v>5.85823</v>
      </c>
      <c r="E56" s="19">
        <f t="shared" si="6"/>
        <v>4.90027</v>
      </c>
      <c r="F56" s="19">
        <f t="shared" si="6"/>
        <v>4.64806</v>
      </c>
      <c r="G56" s="19">
        <f t="shared" si="6"/>
        <v>4.57124</v>
      </c>
      <c r="H56" s="19">
        <f t="shared" si="6"/>
        <v>4.48768</v>
      </c>
      <c r="I56" s="19">
        <f t="shared" si="6"/>
        <v>4.46638</v>
      </c>
      <c r="J56" s="19">
        <f t="shared" si="6"/>
        <v>4.38223</v>
      </c>
      <c r="K56" s="19">
        <f t="shared" si="7"/>
        <v>4.28181</v>
      </c>
      <c r="L56" s="19">
        <f t="shared" si="7"/>
        <v>4.11722</v>
      </c>
      <c r="M56" s="19">
        <f t="shared" si="7"/>
        <v>3.61134</v>
      </c>
      <c r="N56" s="19">
        <f t="shared" si="7"/>
        <v>2.78263</v>
      </c>
    </row>
    <row r="57" spans="1:14" ht="10.5" customHeight="1">
      <c r="A57" s="17">
        <f t="shared" si="5"/>
        <v>-0.0066</v>
      </c>
      <c r="B57" s="32"/>
      <c r="C57" s="21">
        <f t="shared" si="8"/>
        <v>3</v>
      </c>
      <c r="D57" s="22">
        <f t="shared" si="6"/>
        <v>5.85788</v>
      </c>
      <c r="E57" s="22">
        <f t="shared" si="6"/>
        <v>4.89985</v>
      </c>
      <c r="F57" s="22">
        <f t="shared" si="6"/>
        <v>4.64763</v>
      </c>
      <c r="G57" s="22">
        <f t="shared" si="6"/>
        <v>4.57082</v>
      </c>
      <c r="H57" s="22">
        <f t="shared" si="6"/>
        <v>4.48726</v>
      </c>
      <c r="I57" s="22">
        <f t="shared" si="6"/>
        <v>4.46597</v>
      </c>
      <c r="J57" s="22">
        <f t="shared" si="6"/>
        <v>4.38183</v>
      </c>
      <c r="K57" s="22">
        <f t="shared" si="7"/>
        <v>4.28142</v>
      </c>
      <c r="L57" s="22">
        <f t="shared" si="7"/>
        <v>4.11684</v>
      </c>
      <c r="M57" s="22">
        <f t="shared" si="7"/>
        <v>3.61101</v>
      </c>
      <c r="N57" s="22">
        <f t="shared" si="7"/>
        <v>2.78237</v>
      </c>
    </row>
    <row r="58" spans="1:14" ht="10.5" customHeight="1">
      <c r="A58" s="17">
        <f t="shared" si="5"/>
        <v>-0.0066</v>
      </c>
      <c r="B58" s="32"/>
      <c r="C58" s="20">
        <f t="shared" si="8"/>
        <v>4</v>
      </c>
      <c r="D58" s="19">
        <f t="shared" si="6"/>
        <v>5.85754</v>
      </c>
      <c r="E58" s="19">
        <f t="shared" si="6"/>
        <v>4.89943</v>
      </c>
      <c r="F58" s="19">
        <f t="shared" si="6"/>
        <v>4.6472</v>
      </c>
      <c r="G58" s="19">
        <f t="shared" si="6"/>
        <v>4.5704</v>
      </c>
      <c r="H58" s="19">
        <f t="shared" si="6"/>
        <v>4.48685</v>
      </c>
      <c r="I58" s="19">
        <f t="shared" si="6"/>
        <v>4.46556</v>
      </c>
      <c r="J58" s="19">
        <f t="shared" si="6"/>
        <v>4.38143</v>
      </c>
      <c r="K58" s="19">
        <f t="shared" si="7"/>
        <v>4.28103</v>
      </c>
      <c r="L58" s="19">
        <f t="shared" si="7"/>
        <v>4.11646</v>
      </c>
      <c r="M58" s="19">
        <f t="shared" si="7"/>
        <v>3.61068</v>
      </c>
      <c r="N58" s="19">
        <f t="shared" si="7"/>
        <v>2.78212</v>
      </c>
    </row>
    <row r="59" spans="1:14" ht="10.5" customHeight="1">
      <c r="A59" s="17">
        <f t="shared" si="5"/>
        <v>-0.0066</v>
      </c>
      <c r="B59" s="32"/>
      <c r="C59" s="20">
        <f t="shared" si="8"/>
        <v>5</v>
      </c>
      <c r="D59" s="19">
        <f t="shared" si="6"/>
        <v>5.85719</v>
      </c>
      <c r="E59" s="19">
        <f t="shared" si="6"/>
        <v>4.89901</v>
      </c>
      <c r="F59" s="19">
        <f t="shared" si="6"/>
        <v>4.64678</v>
      </c>
      <c r="G59" s="19">
        <f t="shared" si="6"/>
        <v>4.56998</v>
      </c>
      <c r="H59" s="19">
        <f t="shared" si="6"/>
        <v>4.48644</v>
      </c>
      <c r="I59" s="19">
        <f t="shared" si="6"/>
        <v>4.46515</v>
      </c>
      <c r="J59" s="19">
        <f t="shared" si="6"/>
        <v>4.38102</v>
      </c>
      <c r="K59" s="19">
        <f t="shared" si="7"/>
        <v>4.28063</v>
      </c>
      <c r="L59" s="19">
        <f t="shared" si="7"/>
        <v>4.11608</v>
      </c>
      <c r="M59" s="19">
        <f t="shared" si="7"/>
        <v>3.61035</v>
      </c>
      <c r="N59" s="19">
        <f t="shared" si="7"/>
        <v>2.78186</v>
      </c>
    </row>
    <row r="60" spans="1:14" ht="10.5" customHeight="1">
      <c r="A60" s="17">
        <f t="shared" si="5"/>
        <v>-0.0066</v>
      </c>
      <c r="B60" s="32"/>
      <c r="C60" s="21">
        <f t="shared" si="8"/>
        <v>6</v>
      </c>
      <c r="D60" s="22">
        <f t="shared" si="6"/>
        <v>5.85685</v>
      </c>
      <c r="E60" s="22">
        <f t="shared" si="6"/>
        <v>4.8986</v>
      </c>
      <c r="F60" s="22">
        <f t="shared" si="6"/>
        <v>4.64635</v>
      </c>
      <c r="G60" s="22">
        <f t="shared" si="6"/>
        <v>4.56956</v>
      </c>
      <c r="H60" s="22">
        <f t="shared" si="6"/>
        <v>4.48603</v>
      </c>
      <c r="I60" s="22">
        <f t="shared" si="6"/>
        <v>4.46474</v>
      </c>
      <c r="J60" s="22">
        <f t="shared" si="6"/>
        <v>4.38062</v>
      </c>
      <c r="K60" s="22">
        <f t="shared" si="7"/>
        <v>4.28024</v>
      </c>
      <c r="L60" s="22">
        <f t="shared" si="7"/>
        <v>4.11571</v>
      </c>
      <c r="M60" s="22">
        <f t="shared" si="7"/>
        <v>3.61002</v>
      </c>
      <c r="N60" s="22">
        <f t="shared" si="7"/>
        <v>2.7816</v>
      </c>
    </row>
    <row r="61" spans="1:14" ht="10.5" customHeight="1">
      <c r="A61" s="17">
        <f t="shared" si="5"/>
        <v>-0.0066</v>
      </c>
      <c r="B61" s="32"/>
      <c r="C61" s="20">
        <f t="shared" si="8"/>
        <v>7</v>
      </c>
      <c r="D61" s="19">
        <f t="shared" si="6"/>
        <v>5.85651</v>
      </c>
      <c r="E61" s="19">
        <f t="shared" si="6"/>
        <v>4.89818</v>
      </c>
      <c r="F61" s="19">
        <f t="shared" si="6"/>
        <v>4.64592</v>
      </c>
      <c r="G61" s="19">
        <f t="shared" si="6"/>
        <v>4.56914</v>
      </c>
      <c r="H61" s="19">
        <f t="shared" si="6"/>
        <v>4.48562</v>
      </c>
      <c r="I61" s="19">
        <f t="shared" si="6"/>
        <v>4.46433</v>
      </c>
      <c r="J61" s="19">
        <f t="shared" si="6"/>
        <v>4.38022</v>
      </c>
      <c r="K61" s="19">
        <f t="shared" si="7"/>
        <v>4.27985</v>
      </c>
      <c r="L61" s="19">
        <f t="shared" si="7"/>
        <v>4.11533</v>
      </c>
      <c r="M61" s="19">
        <f t="shared" si="7"/>
        <v>3.60968</v>
      </c>
      <c r="N61" s="19">
        <f t="shared" si="7"/>
        <v>2.78135</v>
      </c>
    </row>
    <row r="62" spans="1:14" ht="10.5" customHeight="1">
      <c r="A62" s="17">
        <f t="shared" si="5"/>
        <v>-0.0066</v>
      </c>
      <c r="B62" s="32"/>
      <c r="C62" s="20">
        <f t="shared" si="8"/>
        <v>8</v>
      </c>
      <c r="D62" s="19">
        <f t="shared" si="6"/>
        <v>5.85616</v>
      </c>
      <c r="E62" s="19">
        <f t="shared" si="6"/>
        <v>4.89776</v>
      </c>
      <c r="F62" s="19">
        <f t="shared" si="6"/>
        <v>4.6455</v>
      </c>
      <c r="G62" s="19">
        <f t="shared" si="6"/>
        <v>4.56872</v>
      </c>
      <c r="H62" s="19">
        <f t="shared" si="6"/>
        <v>4.4852</v>
      </c>
      <c r="I62" s="19">
        <f t="shared" si="6"/>
        <v>4.46392</v>
      </c>
      <c r="J62" s="19">
        <f t="shared" si="6"/>
        <v>4.37982</v>
      </c>
      <c r="K62" s="19">
        <f t="shared" si="7"/>
        <v>4.27945</v>
      </c>
      <c r="L62" s="19">
        <f t="shared" si="7"/>
        <v>4.11495</v>
      </c>
      <c r="M62" s="19">
        <f t="shared" si="7"/>
        <v>3.60935</v>
      </c>
      <c r="N62" s="19">
        <f t="shared" si="7"/>
        <v>2.78109</v>
      </c>
    </row>
    <row r="63" spans="1:14" s="25" customFormat="1" ht="10.5" customHeight="1">
      <c r="A63" s="17">
        <f t="shared" si="5"/>
        <v>-0.0066</v>
      </c>
      <c r="B63" s="35"/>
      <c r="C63" s="21">
        <f t="shared" si="8"/>
        <v>9</v>
      </c>
      <c r="D63" s="22">
        <f t="shared" si="6"/>
        <v>5.85582</v>
      </c>
      <c r="E63" s="22">
        <f t="shared" si="6"/>
        <v>4.89734</v>
      </c>
      <c r="F63" s="22">
        <f t="shared" si="6"/>
        <v>4.64507</v>
      </c>
      <c r="G63" s="22">
        <f t="shared" si="6"/>
        <v>4.5683</v>
      </c>
      <c r="H63" s="22">
        <f t="shared" si="6"/>
        <v>4.48479</v>
      </c>
      <c r="I63" s="22">
        <f t="shared" si="6"/>
        <v>4.46351</v>
      </c>
      <c r="J63" s="22">
        <f t="shared" si="6"/>
        <v>4.37941</v>
      </c>
      <c r="K63" s="22">
        <f t="shared" si="7"/>
        <v>4.27906</v>
      </c>
      <c r="L63" s="22">
        <f t="shared" si="7"/>
        <v>4.11457</v>
      </c>
      <c r="M63" s="22">
        <f t="shared" si="7"/>
        <v>3.60902</v>
      </c>
      <c r="N63" s="22">
        <f t="shared" si="7"/>
        <v>2.78084</v>
      </c>
    </row>
    <row r="64" spans="1:14" s="25" customFormat="1" ht="10.5" customHeight="1">
      <c r="A64" s="17">
        <f t="shared" si="5"/>
        <v>-0.0066</v>
      </c>
      <c r="B64" s="35"/>
      <c r="C64" s="24">
        <f t="shared" si="8"/>
        <v>10</v>
      </c>
      <c r="D64" s="19">
        <f t="shared" si="6"/>
        <v>5.85547</v>
      </c>
      <c r="E64" s="19">
        <f t="shared" si="6"/>
        <v>4.89693</v>
      </c>
      <c r="F64" s="19">
        <f t="shared" si="6"/>
        <v>4.64464</v>
      </c>
      <c r="G64" s="19">
        <f t="shared" si="6"/>
        <v>4.56789</v>
      </c>
      <c r="H64" s="19">
        <f t="shared" si="6"/>
        <v>4.48438</v>
      </c>
      <c r="I64" s="19">
        <f t="shared" si="6"/>
        <v>4.4631</v>
      </c>
      <c r="J64" s="19">
        <f t="shared" si="6"/>
        <v>4.37901</v>
      </c>
      <c r="K64" s="19">
        <f t="shared" si="7"/>
        <v>4.27867</v>
      </c>
      <c r="L64" s="19">
        <f t="shared" si="7"/>
        <v>4.1142</v>
      </c>
      <c r="M64" s="19">
        <f t="shared" si="7"/>
        <v>3.60869</v>
      </c>
      <c r="N64" s="19">
        <f t="shared" si="7"/>
        <v>2.78058</v>
      </c>
    </row>
    <row r="65" spans="1:14" s="28" customFormat="1" ht="10.5" customHeight="1">
      <c r="A65" s="29">
        <f t="shared" si="5"/>
        <v>-0.0066</v>
      </c>
      <c r="B65" s="36"/>
      <c r="C65" s="24">
        <f t="shared" si="8"/>
        <v>11</v>
      </c>
      <c r="D65" s="19">
        <f aca="true" t="shared" si="9" ref="D65:J74">ROUND(100000*LVT/D$50*((1+D$51/100)^((DAYS360(D$45,$L$2)+$C65-1)/360)*((1+$A65)^(($C65-15)/30)))/100000,5)</f>
        <v>5.85513</v>
      </c>
      <c r="E65" s="19">
        <f t="shared" si="9"/>
        <v>4.89651</v>
      </c>
      <c r="F65" s="19">
        <f t="shared" si="9"/>
        <v>4.64422</v>
      </c>
      <c r="G65" s="19">
        <f t="shared" si="9"/>
        <v>4.56747</v>
      </c>
      <c r="H65" s="19">
        <f t="shared" si="9"/>
        <v>4.48397</v>
      </c>
      <c r="I65" s="19">
        <f t="shared" si="9"/>
        <v>4.46269</v>
      </c>
      <c r="J65" s="19">
        <f t="shared" si="9"/>
        <v>4.37861</v>
      </c>
      <c r="K65" s="19">
        <f t="shared" si="7"/>
        <v>4.27828</v>
      </c>
      <c r="L65" s="19">
        <f t="shared" si="7"/>
        <v>4.11382</v>
      </c>
      <c r="M65" s="19">
        <f t="shared" si="7"/>
        <v>3.60836</v>
      </c>
      <c r="N65" s="19">
        <f t="shared" si="7"/>
        <v>2.78033</v>
      </c>
    </row>
    <row r="66" spans="1:14" s="28" customFormat="1" ht="10.5" customHeight="1">
      <c r="A66" s="29">
        <f t="shared" si="5"/>
        <v>-0.0066</v>
      </c>
      <c r="B66" s="36"/>
      <c r="C66" s="21">
        <f t="shared" si="8"/>
        <v>12</v>
      </c>
      <c r="D66" s="22">
        <f t="shared" si="9"/>
        <v>5.85478</v>
      </c>
      <c r="E66" s="22">
        <f t="shared" si="9"/>
        <v>4.89609</v>
      </c>
      <c r="F66" s="22">
        <f t="shared" si="9"/>
        <v>4.64379</v>
      </c>
      <c r="G66" s="22">
        <f t="shared" si="9"/>
        <v>4.56705</v>
      </c>
      <c r="H66" s="22">
        <f t="shared" si="9"/>
        <v>4.48356</v>
      </c>
      <c r="I66" s="22">
        <f t="shared" si="9"/>
        <v>4.46228</v>
      </c>
      <c r="J66" s="22">
        <f t="shared" si="9"/>
        <v>4.37821</v>
      </c>
      <c r="K66" s="22">
        <f t="shared" si="7"/>
        <v>4.27788</v>
      </c>
      <c r="L66" s="22">
        <f t="shared" si="7"/>
        <v>4.11344</v>
      </c>
      <c r="M66" s="22">
        <f t="shared" si="7"/>
        <v>3.60803</v>
      </c>
      <c r="N66" s="22">
        <f t="shared" si="7"/>
        <v>2.78007</v>
      </c>
    </row>
    <row r="67" spans="1:14" s="28" customFormat="1" ht="10.5" customHeight="1">
      <c r="A67" s="29">
        <f t="shared" si="5"/>
        <v>-0.0066</v>
      </c>
      <c r="B67" s="36"/>
      <c r="C67" s="24">
        <f t="shared" si="8"/>
        <v>13</v>
      </c>
      <c r="D67" s="19">
        <f t="shared" si="9"/>
        <v>5.85444</v>
      </c>
      <c r="E67" s="19">
        <f t="shared" si="9"/>
        <v>4.89568</v>
      </c>
      <c r="F67" s="19">
        <f t="shared" si="9"/>
        <v>4.64337</v>
      </c>
      <c r="G67" s="19">
        <f t="shared" si="9"/>
        <v>4.56663</v>
      </c>
      <c r="H67" s="19">
        <f t="shared" si="9"/>
        <v>4.48315</v>
      </c>
      <c r="I67" s="19">
        <f t="shared" si="9"/>
        <v>4.46187</v>
      </c>
      <c r="J67" s="19">
        <f t="shared" si="9"/>
        <v>4.37781</v>
      </c>
      <c r="K67" s="19">
        <f t="shared" si="7"/>
        <v>4.27749</v>
      </c>
      <c r="L67" s="19">
        <f t="shared" si="7"/>
        <v>4.11306</v>
      </c>
      <c r="M67" s="19">
        <f t="shared" si="7"/>
        <v>3.6077</v>
      </c>
      <c r="N67" s="19">
        <f t="shared" si="7"/>
        <v>2.77982</v>
      </c>
    </row>
    <row r="68" spans="1:14" s="28" customFormat="1" ht="10.5" customHeight="1">
      <c r="A68" s="30">
        <f t="shared" si="5"/>
        <v>-0.0066</v>
      </c>
      <c r="B68" s="36"/>
      <c r="C68" s="24">
        <f t="shared" si="8"/>
        <v>14</v>
      </c>
      <c r="D68" s="19">
        <f t="shared" si="9"/>
        <v>5.85409</v>
      </c>
      <c r="E68" s="19">
        <f t="shared" si="9"/>
        <v>4.89526</v>
      </c>
      <c r="F68" s="19">
        <f t="shared" si="9"/>
        <v>4.64294</v>
      </c>
      <c r="G68" s="19">
        <f t="shared" si="9"/>
        <v>4.56621</v>
      </c>
      <c r="H68" s="19">
        <f t="shared" si="9"/>
        <v>4.48273</v>
      </c>
      <c r="I68" s="19">
        <f t="shared" si="9"/>
        <v>4.46146</v>
      </c>
      <c r="J68" s="19">
        <f t="shared" si="9"/>
        <v>4.3774</v>
      </c>
      <c r="K68" s="19">
        <f t="shared" si="7"/>
        <v>4.2771</v>
      </c>
      <c r="L68" s="19">
        <f t="shared" si="7"/>
        <v>4.11268</v>
      </c>
      <c r="M68" s="19">
        <f t="shared" si="7"/>
        <v>3.60736</v>
      </c>
      <c r="N68" s="19">
        <f t="shared" si="7"/>
        <v>2.77956</v>
      </c>
    </row>
    <row r="69" spans="1:14" s="28" customFormat="1" ht="10.5" customHeight="1">
      <c r="A69" s="30">
        <f t="shared" si="5"/>
        <v>-0.0066</v>
      </c>
      <c r="B69" s="36"/>
      <c r="C69" s="21">
        <f t="shared" si="8"/>
        <v>15</v>
      </c>
      <c r="D69" s="22">
        <f t="shared" si="9"/>
        <v>5.85375</v>
      </c>
      <c r="E69" s="22">
        <f t="shared" si="9"/>
        <v>4.89484</v>
      </c>
      <c r="F69" s="22">
        <f t="shared" si="9"/>
        <v>4.64251</v>
      </c>
      <c r="G69" s="22">
        <f t="shared" si="9"/>
        <v>4.56579</v>
      </c>
      <c r="H69" s="22">
        <f t="shared" si="9"/>
        <v>4.48232</v>
      </c>
      <c r="I69" s="22">
        <f t="shared" si="9"/>
        <v>4.46105</v>
      </c>
      <c r="J69" s="22">
        <f t="shared" si="9"/>
        <v>4.377</v>
      </c>
      <c r="K69" s="22">
        <f t="shared" si="7"/>
        <v>4.2767</v>
      </c>
      <c r="L69" s="22">
        <f t="shared" si="7"/>
        <v>4.11231</v>
      </c>
      <c r="M69" s="22">
        <f t="shared" si="7"/>
        <v>3.60703</v>
      </c>
      <c r="N69" s="22">
        <f t="shared" si="7"/>
        <v>2.77931</v>
      </c>
    </row>
    <row r="70" spans="1:14" s="28" customFormat="1" ht="10.5" customHeight="1">
      <c r="A70" s="30">
        <f t="shared" si="5"/>
        <v>-0.0066</v>
      </c>
      <c r="B70" s="36"/>
      <c r="C70" s="24">
        <f>C69+1</f>
        <v>16</v>
      </c>
      <c r="D70" s="19">
        <f t="shared" si="9"/>
        <v>5.8534</v>
      </c>
      <c r="E70" s="19">
        <f t="shared" si="9"/>
        <v>4.89442</v>
      </c>
      <c r="F70" s="19">
        <f t="shared" si="9"/>
        <v>4.64209</v>
      </c>
      <c r="G70" s="19">
        <f t="shared" si="9"/>
        <v>4.56537</v>
      </c>
      <c r="H70" s="19">
        <f t="shared" si="9"/>
        <v>4.48191</v>
      </c>
      <c r="I70" s="19">
        <f t="shared" si="9"/>
        <v>4.46064</v>
      </c>
      <c r="J70" s="19">
        <f t="shared" si="9"/>
        <v>4.3766</v>
      </c>
      <c r="K70" s="19">
        <f t="shared" si="7"/>
        <v>4.27631</v>
      </c>
      <c r="L70" s="19">
        <f t="shared" si="7"/>
        <v>4.11193</v>
      </c>
      <c r="M70" s="19">
        <f t="shared" si="7"/>
        <v>3.6067</v>
      </c>
      <c r="N70" s="19">
        <f t="shared" si="7"/>
        <v>2.77905</v>
      </c>
    </row>
    <row r="71" spans="1:14" s="28" customFormat="1" ht="10.5" customHeight="1">
      <c r="A71" s="30">
        <f t="shared" si="5"/>
        <v>-0.0066</v>
      </c>
      <c r="B71" s="36"/>
      <c r="C71" s="24">
        <f t="shared" si="8"/>
        <v>17</v>
      </c>
      <c r="D71" s="19">
        <f t="shared" si="9"/>
        <v>5.85306</v>
      </c>
      <c r="E71" s="19">
        <f t="shared" si="9"/>
        <v>4.89401</v>
      </c>
      <c r="F71" s="19">
        <f t="shared" si="9"/>
        <v>4.64166</v>
      </c>
      <c r="G71" s="19">
        <f t="shared" si="9"/>
        <v>4.56495</v>
      </c>
      <c r="H71" s="19">
        <f t="shared" si="9"/>
        <v>4.4815</v>
      </c>
      <c r="I71" s="19">
        <f t="shared" si="9"/>
        <v>4.46023</v>
      </c>
      <c r="J71" s="19">
        <f t="shared" si="9"/>
        <v>4.3762</v>
      </c>
      <c r="K71" s="19">
        <f t="shared" si="7"/>
        <v>4.27592</v>
      </c>
      <c r="L71" s="19">
        <f t="shared" si="7"/>
        <v>4.11155</v>
      </c>
      <c r="M71" s="19">
        <f t="shared" si="7"/>
        <v>3.60637</v>
      </c>
      <c r="N71" s="19">
        <f t="shared" si="7"/>
        <v>2.7788</v>
      </c>
    </row>
    <row r="72" spans="1:14" s="28" customFormat="1" ht="10.5" customHeight="1">
      <c r="A72" s="30">
        <f t="shared" si="5"/>
        <v>-0.0066</v>
      </c>
      <c r="B72" s="36"/>
      <c r="C72" s="21">
        <f t="shared" si="8"/>
        <v>18</v>
      </c>
      <c r="D72" s="22">
        <f t="shared" si="9"/>
        <v>5.85271</v>
      </c>
      <c r="E72" s="22">
        <f t="shared" si="9"/>
        <v>4.89359</v>
      </c>
      <c r="F72" s="22">
        <f t="shared" si="9"/>
        <v>4.64123</v>
      </c>
      <c r="G72" s="22">
        <f t="shared" si="9"/>
        <v>4.56453</v>
      </c>
      <c r="H72" s="22">
        <f t="shared" si="9"/>
        <v>4.48109</v>
      </c>
      <c r="I72" s="22">
        <f t="shared" si="9"/>
        <v>4.45982</v>
      </c>
      <c r="J72" s="22">
        <f t="shared" si="9"/>
        <v>4.3758</v>
      </c>
      <c r="K72" s="22">
        <f t="shared" si="7"/>
        <v>4.27553</v>
      </c>
      <c r="L72" s="22">
        <f t="shared" si="7"/>
        <v>4.11117</v>
      </c>
      <c r="M72" s="22">
        <f t="shared" si="7"/>
        <v>3.60604</v>
      </c>
      <c r="N72" s="22">
        <f t="shared" si="7"/>
        <v>2.77854</v>
      </c>
    </row>
    <row r="73" spans="1:14" s="28" customFormat="1" ht="10.5" customHeight="1">
      <c r="A73" s="30">
        <f t="shared" si="5"/>
        <v>-0.0066</v>
      </c>
      <c r="B73" s="36"/>
      <c r="C73" s="24">
        <f t="shared" si="8"/>
        <v>19</v>
      </c>
      <c r="D73" s="19">
        <f t="shared" si="9"/>
        <v>5.85237</v>
      </c>
      <c r="E73" s="19">
        <f t="shared" si="9"/>
        <v>4.89317</v>
      </c>
      <c r="F73" s="19">
        <f t="shared" si="9"/>
        <v>4.64081</v>
      </c>
      <c r="G73" s="19">
        <f t="shared" si="9"/>
        <v>4.56411</v>
      </c>
      <c r="H73" s="19">
        <f t="shared" si="9"/>
        <v>4.48068</v>
      </c>
      <c r="I73" s="19">
        <f t="shared" si="9"/>
        <v>4.45941</v>
      </c>
      <c r="J73" s="19">
        <f t="shared" si="9"/>
        <v>4.3754</v>
      </c>
      <c r="K73" s="19">
        <f t="shared" si="7"/>
        <v>4.27513</v>
      </c>
      <c r="L73" s="19">
        <f t="shared" si="7"/>
        <v>4.1108</v>
      </c>
      <c r="M73" s="19">
        <f t="shared" si="7"/>
        <v>3.60571</v>
      </c>
      <c r="N73" s="19">
        <f t="shared" si="7"/>
        <v>2.77829</v>
      </c>
    </row>
    <row r="74" spans="1:14" s="28" customFormat="1" ht="10.5" customHeight="1">
      <c r="A74" s="30">
        <f t="shared" si="5"/>
        <v>-0.0066</v>
      </c>
      <c r="B74" s="36"/>
      <c r="C74" s="24">
        <f t="shared" si="8"/>
        <v>20</v>
      </c>
      <c r="D74" s="19">
        <f t="shared" si="9"/>
        <v>5.85202</v>
      </c>
      <c r="E74" s="19">
        <f t="shared" si="9"/>
        <v>4.89276</v>
      </c>
      <c r="F74" s="19">
        <f t="shared" si="9"/>
        <v>4.64038</v>
      </c>
      <c r="G74" s="19">
        <f t="shared" si="9"/>
        <v>4.56369</v>
      </c>
      <c r="H74" s="19">
        <f t="shared" si="9"/>
        <v>4.48026</v>
      </c>
      <c r="I74" s="19">
        <f t="shared" si="9"/>
        <v>4.459</v>
      </c>
      <c r="J74" s="19">
        <f t="shared" si="9"/>
        <v>4.37499</v>
      </c>
      <c r="K74" s="19">
        <f t="shared" si="7"/>
        <v>4.27474</v>
      </c>
      <c r="L74" s="19">
        <f t="shared" si="7"/>
        <v>4.11042</v>
      </c>
      <c r="M74" s="19">
        <f t="shared" si="7"/>
        <v>3.60538</v>
      </c>
      <c r="N74" s="19">
        <f t="shared" si="7"/>
        <v>2.77803</v>
      </c>
    </row>
    <row r="75" spans="1:14" s="28" customFormat="1" ht="10.5" customHeight="1">
      <c r="A75" s="30">
        <f t="shared" si="5"/>
        <v>-0.0066</v>
      </c>
      <c r="B75" s="36"/>
      <c r="C75" s="21">
        <f t="shared" si="8"/>
        <v>21</v>
      </c>
      <c r="D75" s="22">
        <f aca="true" t="shared" si="10" ref="D75:J82">ROUND(100000*LVT/D$50*((1+D$51/100)^((DAYS360(D$45,$L$2)+$C75-1)/360)*((1+$A75)^(($C75-15)/30)))/100000,5)</f>
        <v>5.85168</v>
      </c>
      <c r="E75" s="22">
        <f t="shared" si="10"/>
        <v>4.89234</v>
      </c>
      <c r="F75" s="22">
        <f t="shared" si="10"/>
        <v>4.63996</v>
      </c>
      <c r="G75" s="22">
        <f t="shared" si="10"/>
        <v>4.56327</v>
      </c>
      <c r="H75" s="22">
        <f t="shared" si="10"/>
        <v>4.47985</v>
      </c>
      <c r="I75" s="22">
        <f t="shared" si="10"/>
        <v>4.45859</v>
      </c>
      <c r="J75" s="22">
        <f t="shared" si="10"/>
        <v>4.37459</v>
      </c>
      <c r="K75" s="22">
        <f t="shared" si="7"/>
        <v>4.27435</v>
      </c>
      <c r="L75" s="22">
        <f t="shared" si="7"/>
        <v>4.11004</v>
      </c>
      <c r="M75" s="22">
        <f t="shared" si="7"/>
        <v>3.60505</v>
      </c>
      <c r="N75" s="22">
        <f t="shared" si="7"/>
        <v>2.77778</v>
      </c>
    </row>
    <row r="76" spans="1:14" s="28" customFormat="1" ht="10.5" customHeight="1">
      <c r="A76" s="30">
        <f t="shared" si="5"/>
        <v>-0.0066</v>
      </c>
      <c r="B76" s="36"/>
      <c r="C76" s="24">
        <f t="shared" si="8"/>
        <v>22</v>
      </c>
      <c r="D76" s="19">
        <f t="shared" si="10"/>
        <v>5.85134</v>
      </c>
      <c r="E76" s="19">
        <f t="shared" si="10"/>
        <v>4.89192</v>
      </c>
      <c r="F76" s="19">
        <f t="shared" si="10"/>
        <v>4.63953</v>
      </c>
      <c r="G76" s="19">
        <f t="shared" si="10"/>
        <v>4.56285</v>
      </c>
      <c r="H76" s="19">
        <f t="shared" si="10"/>
        <v>4.47944</v>
      </c>
      <c r="I76" s="19">
        <f t="shared" si="10"/>
        <v>4.45818</v>
      </c>
      <c r="J76" s="19">
        <f t="shared" si="10"/>
        <v>4.37419</v>
      </c>
      <c r="K76" s="19">
        <f t="shared" si="7"/>
        <v>4.27396</v>
      </c>
      <c r="L76" s="19">
        <f t="shared" si="7"/>
        <v>4.10966</v>
      </c>
      <c r="M76" s="19">
        <f t="shared" si="7"/>
        <v>3.60472</v>
      </c>
      <c r="N76" s="19">
        <f t="shared" si="7"/>
        <v>2.77752</v>
      </c>
    </row>
    <row r="77" spans="1:14" s="28" customFormat="1" ht="10.5" customHeight="1">
      <c r="A77" s="30">
        <f t="shared" si="5"/>
        <v>-0.0066</v>
      </c>
      <c r="B77" s="36"/>
      <c r="C77" s="24">
        <f t="shared" si="8"/>
        <v>23</v>
      </c>
      <c r="D77" s="19">
        <f t="shared" si="10"/>
        <v>5.85099</v>
      </c>
      <c r="E77" s="19">
        <f t="shared" si="10"/>
        <v>4.89151</v>
      </c>
      <c r="F77" s="19">
        <f t="shared" si="10"/>
        <v>4.6391</v>
      </c>
      <c r="G77" s="19">
        <f t="shared" si="10"/>
        <v>4.56244</v>
      </c>
      <c r="H77" s="19">
        <f t="shared" si="10"/>
        <v>4.47903</v>
      </c>
      <c r="I77" s="19">
        <f t="shared" si="10"/>
        <v>4.45777</v>
      </c>
      <c r="J77" s="19">
        <f t="shared" si="10"/>
        <v>4.37379</v>
      </c>
      <c r="K77" s="19">
        <f t="shared" si="7"/>
        <v>4.27356</v>
      </c>
      <c r="L77" s="19">
        <f t="shared" si="7"/>
        <v>4.10929</v>
      </c>
      <c r="M77" s="19">
        <f t="shared" si="7"/>
        <v>3.60438</v>
      </c>
      <c r="N77" s="19">
        <f t="shared" si="7"/>
        <v>2.77727</v>
      </c>
    </row>
    <row r="78" spans="1:14" s="28" customFormat="1" ht="10.5" customHeight="1">
      <c r="A78" s="30">
        <f t="shared" si="5"/>
        <v>-0.0066</v>
      </c>
      <c r="B78" s="36"/>
      <c r="C78" s="21">
        <f t="shared" si="8"/>
        <v>24</v>
      </c>
      <c r="D78" s="22">
        <f t="shared" si="10"/>
        <v>5.85065</v>
      </c>
      <c r="E78" s="22">
        <f t="shared" si="10"/>
        <v>4.89109</v>
      </c>
      <c r="F78" s="22">
        <f t="shared" si="10"/>
        <v>4.63868</v>
      </c>
      <c r="G78" s="22">
        <f t="shared" si="10"/>
        <v>4.56202</v>
      </c>
      <c r="H78" s="22">
        <f t="shared" si="10"/>
        <v>4.47862</v>
      </c>
      <c r="I78" s="22">
        <f t="shared" si="10"/>
        <v>4.45737</v>
      </c>
      <c r="J78" s="22">
        <f t="shared" si="10"/>
        <v>4.37339</v>
      </c>
      <c r="K78" s="22">
        <f t="shared" si="7"/>
        <v>4.27317</v>
      </c>
      <c r="L78" s="22">
        <f t="shared" si="7"/>
        <v>4.10891</v>
      </c>
      <c r="M78" s="22">
        <f t="shared" si="7"/>
        <v>3.60405</v>
      </c>
      <c r="N78" s="22">
        <f t="shared" si="7"/>
        <v>2.77701</v>
      </c>
    </row>
    <row r="79" spans="1:14" s="28" customFormat="1" ht="10.5" customHeight="1">
      <c r="A79" s="30">
        <f t="shared" si="5"/>
        <v>-0.0066</v>
      </c>
      <c r="B79" s="36"/>
      <c r="C79" s="24">
        <f t="shared" si="8"/>
        <v>25</v>
      </c>
      <c r="D79" s="19">
        <f t="shared" si="10"/>
        <v>5.8503</v>
      </c>
      <c r="E79" s="19">
        <f t="shared" si="10"/>
        <v>4.89067</v>
      </c>
      <c r="F79" s="19">
        <f t="shared" si="10"/>
        <v>4.63825</v>
      </c>
      <c r="G79" s="19">
        <f t="shared" si="10"/>
        <v>4.5616</v>
      </c>
      <c r="H79" s="19">
        <f t="shared" si="10"/>
        <v>4.47821</v>
      </c>
      <c r="I79" s="19">
        <f t="shared" si="10"/>
        <v>4.45696</v>
      </c>
      <c r="J79" s="19">
        <f t="shared" si="10"/>
        <v>4.37299</v>
      </c>
      <c r="K79" s="19">
        <f t="shared" si="7"/>
        <v>4.27278</v>
      </c>
      <c r="L79" s="19">
        <f t="shared" si="7"/>
        <v>4.10853</v>
      </c>
      <c r="M79" s="19">
        <f t="shared" si="7"/>
        <v>3.60372</v>
      </c>
      <c r="N79" s="19">
        <f t="shared" si="7"/>
        <v>2.77676</v>
      </c>
    </row>
    <row r="80" spans="1:14" s="28" customFormat="1" ht="10.5" customHeight="1">
      <c r="A80" s="30">
        <f t="shared" si="5"/>
        <v>-0.0066</v>
      </c>
      <c r="B80" s="36"/>
      <c r="C80" s="24">
        <f t="shared" si="8"/>
        <v>26</v>
      </c>
      <c r="D80" s="19">
        <f t="shared" si="10"/>
        <v>5.84996</v>
      </c>
      <c r="E80" s="19">
        <f t="shared" si="10"/>
        <v>4.89026</v>
      </c>
      <c r="F80" s="19">
        <f t="shared" si="10"/>
        <v>4.63783</v>
      </c>
      <c r="G80" s="19">
        <f t="shared" si="10"/>
        <v>4.56118</v>
      </c>
      <c r="H80" s="19">
        <f t="shared" si="10"/>
        <v>4.4778</v>
      </c>
      <c r="I80" s="19">
        <f t="shared" si="10"/>
        <v>4.45655</v>
      </c>
      <c r="J80" s="19">
        <f t="shared" si="10"/>
        <v>4.37258</v>
      </c>
      <c r="K80" s="19">
        <f t="shared" si="7"/>
        <v>4.27239</v>
      </c>
      <c r="L80" s="19">
        <f t="shared" si="7"/>
        <v>4.10816</v>
      </c>
      <c r="M80" s="19">
        <f t="shared" si="7"/>
        <v>3.60339</v>
      </c>
      <c r="N80" s="19">
        <f t="shared" si="7"/>
        <v>2.7765</v>
      </c>
    </row>
    <row r="81" spans="1:14" s="28" customFormat="1" ht="10.5" customHeight="1">
      <c r="A81" s="30">
        <f t="shared" si="5"/>
        <v>-0.0066</v>
      </c>
      <c r="B81" s="36"/>
      <c r="C81" s="21">
        <f t="shared" si="8"/>
        <v>27</v>
      </c>
      <c r="D81" s="22">
        <f t="shared" si="10"/>
        <v>5.84961</v>
      </c>
      <c r="E81" s="22">
        <f t="shared" si="10"/>
        <v>4.88984</v>
      </c>
      <c r="F81" s="22">
        <f t="shared" si="10"/>
        <v>4.6374</v>
      </c>
      <c r="G81" s="22">
        <f t="shared" si="10"/>
        <v>4.56076</v>
      </c>
      <c r="H81" s="22">
        <f t="shared" si="10"/>
        <v>4.47739</v>
      </c>
      <c r="I81" s="22">
        <f t="shared" si="10"/>
        <v>4.45614</v>
      </c>
      <c r="J81" s="22">
        <f t="shared" si="10"/>
        <v>4.37218</v>
      </c>
      <c r="K81" s="22">
        <f t="shared" si="7"/>
        <v>4.272</v>
      </c>
      <c r="L81" s="22">
        <f t="shared" si="7"/>
        <v>4.10778</v>
      </c>
      <c r="M81" s="22">
        <f t="shared" si="7"/>
        <v>3.60306</v>
      </c>
      <c r="N81" s="22">
        <f t="shared" si="7"/>
        <v>2.77625</v>
      </c>
    </row>
    <row r="82" spans="1:14" s="28" customFormat="1" ht="10.5" customHeight="1">
      <c r="A82" s="30">
        <f t="shared" si="5"/>
        <v>-0.0066</v>
      </c>
      <c r="B82" s="36"/>
      <c r="C82" s="24">
        <f t="shared" si="8"/>
        <v>28</v>
      </c>
      <c r="D82" s="19">
        <f t="shared" si="10"/>
        <v>5.84927</v>
      </c>
      <c r="E82" s="19">
        <f t="shared" si="10"/>
        <v>4.88942</v>
      </c>
      <c r="F82" s="19">
        <f t="shared" si="10"/>
        <v>4.63697</v>
      </c>
      <c r="G82" s="19">
        <f t="shared" si="10"/>
        <v>4.56034</v>
      </c>
      <c r="H82" s="19">
        <f t="shared" si="10"/>
        <v>4.47698</v>
      </c>
      <c r="I82" s="19">
        <f t="shared" si="10"/>
        <v>4.45573</v>
      </c>
      <c r="J82" s="19">
        <f t="shared" si="10"/>
        <v>4.37178</v>
      </c>
      <c r="K82" s="19">
        <f t="shared" si="7"/>
        <v>4.2716</v>
      </c>
      <c r="L82" s="19">
        <f t="shared" si="7"/>
        <v>4.1074</v>
      </c>
      <c r="M82" s="19">
        <f t="shared" si="7"/>
        <v>3.60273</v>
      </c>
      <c r="N82" s="19">
        <f t="shared" si="7"/>
        <v>2.77599</v>
      </c>
    </row>
    <row r="83" spans="2:13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11203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2010-08-09T11:18:04Z</dcterms:created>
  <dcterms:modified xsi:type="dcterms:W3CDTF">2010-08-09T13:43:44Z</dcterms:modified>
  <cp:category/>
  <cp:version/>
  <cp:contentType/>
  <cp:contentStatus/>
</cp:coreProperties>
</file>