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Verð febrúar 2009" sheetId="1" r:id="rId1"/>
  </sheets>
  <externalReferences>
    <externalReference r:id="rId4"/>
  </externalReferences>
  <definedNames>
    <definedName name="Dags_visit_naest">'Verð febrúar 2009'!$A$14</definedName>
    <definedName name="LVT">'Verð febrúar 2009'!$C$9</definedName>
    <definedName name="NVT">'Verð febrúar 2009'!$C$10</definedName>
    <definedName name="NvtNæstaMánaðar">'[1]Forsendur'!$D$4</definedName>
    <definedName name="NvtÞessaMánaðar">'[1]Forsendur'!$C$4</definedName>
    <definedName name="_xlnm.Print_Area" localSheetId="0">'Verð febrúar 2009'!$B$7:$N$44,'Verð febrúar 2009'!$B$46:$N$82</definedName>
    <definedName name="_xlnm.Print_Titles" localSheetId="0">'Verð febrúar 2009'!$1:$5</definedName>
    <definedName name="Verdb_raun">'Verð febrúar 2009'!$C$14</definedName>
    <definedName name="verdbspa">'Verð febrúar 2009'!$C$13</definedName>
    <definedName name="VerðBólgaMánaðarins">'[1]Forsendur'!$D$6</definedName>
  </definedNames>
  <calcPr fullCalcOnLoad="1"/>
</workbook>
</file>

<file path=xl/sharedStrings.xml><?xml version="1.0" encoding="utf-8"?>
<sst xmlns="http://schemas.openxmlformats.org/spreadsheetml/2006/main" count="39" uniqueCount="33">
  <si>
    <t xml:space="preserve">       Reiknað verð Húsbréfa í</t>
  </si>
  <si>
    <t>Gildir frá:</t>
  </si>
  <si>
    <t>1. vaxtadagur</t>
  </si>
  <si>
    <t>Húsbréfaflokkur:</t>
  </si>
  <si>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</si>
  <si>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</si>
  <si>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</si>
  <si>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</si>
  <si>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</si>
  <si>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</si>
  <si>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</si>
  <si>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</si>
  <si>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</si>
  <si>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</si>
  <si>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93/1</t>
  </si>
  <si>
    <t>Vísit. mánaðar:</t>
  </si>
  <si>
    <t>Grunnvísitala:</t>
  </si>
  <si>
    <t>Verðb</t>
  </si>
  <si>
    <t>Nafnvextir:</t>
  </si>
  <si>
    <t>stuðull</t>
  </si>
  <si>
    <t>Verðbólguspá:</t>
  </si>
  <si>
    <t>Dagsetning...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</si>
  <si>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</si>
  <si>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</si>
  <si>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</si>
  <si>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</si>
  <si>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</si>
  <si>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</si>
  <si>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</si>
  <si>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</si>
  <si>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</si>
  <si>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</si>
  <si>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01/1 og 2</t>
  </si>
</sst>
</file>

<file path=xl/styles.xml><?xml version="1.0" encoding="utf-8"?>
<styleSheet xmlns="http://schemas.openxmlformats.org/spreadsheetml/2006/main">
  <numFmts count="1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mmmm"/>
    <numFmt numFmtId="165" formatCode="yyyy"/>
    <numFmt numFmtId="166" formatCode="dd/\ \ mmmm"/>
    <numFmt numFmtId="167" formatCode="d\-mmm\-yyyy"/>
    <numFmt numFmtId="168" formatCode="0.0"/>
    <numFmt numFmtId="169" formatCode="&quot;Dagnr.&quot;dd"/>
    <numFmt numFmtId="170" formatCode="0.00000000"/>
  </numFmts>
  <fonts count="51">
    <font>
      <sz val="10"/>
      <name val="Helv"/>
      <family val="0"/>
    </font>
    <font>
      <sz val="11"/>
      <color indexed="8"/>
      <name val="Calibri"/>
      <family val="2"/>
    </font>
    <font>
      <b/>
      <sz val="12"/>
      <name val="Times New Roman Bold"/>
      <family val="0"/>
    </font>
    <font>
      <b/>
      <sz val="10"/>
      <name val="Times New Roman Bold Italic"/>
      <family val="0"/>
    </font>
    <font>
      <b/>
      <sz val="10"/>
      <name val="Helv"/>
      <family val="0"/>
    </font>
    <font>
      <b/>
      <u val="single"/>
      <sz val="12"/>
      <color indexed="10"/>
      <name val="Helv"/>
      <family val="0"/>
    </font>
    <font>
      <sz val="9"/>
      <name val="Helv"/>
      <family val="0"/>
    </font>
    <font>
      <sz val="7"/>
      <name val="Helv"/>
      <family val="0"/>
    </font>
    <font>
      <sz val="6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Helv"/>
      <family val="0"/>
    </font>
    <font>
      <sz val="8"/>
      <name val="Times New Roman"/>
      <family val="1"/>
    </font>
    <font>
      <sz val="10"/>
      <color indexed="22"/>
      <name val="Times New Roman"/>
      <family val="1"/>
    </font>
    <font>
      <sz val="10"/>
      <color indexed="22"/>
      <name val="Helv"/>
      <family val="0"/>
    </font>
    <font>
      <sz val="10"/>
      <color indexed="10"/>
      <name val="Helv"/>
      <family val="0"/>
    </font>
    <font>
      <sz val="8"/>
      <color indexed="22"/>
      <name val="Helv"/>
      <family val="0"/>
    </font>
    <font>
      <sz val="8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 wrapText="1"/>
    </xf>
    <xf numFmtId="165" fontId="2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16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7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68" fontId="9" fillId="0" borderId="0" xfId="0" applyNumberFormat="1" applyFont="1" applyAlignment="1">
      <alignment horizontal="center"/>
    </xf>
    <xf numFmtId="0" fontId="0" fillId="33" borderId="0" xfId="0" applyFill="1" applyAlignment="1">
      <alignment horizontal="center"/>
    </xf>
    <xf numFmtId="10" fontId="9" fillId="0" borderId="0" xfId="57" applyNumberFormat="1" applyFont="1" applyAlignment="1">
      <alignment horizontal="center"/>
    </xf>
    <xf numFmtId="16" fontId="9" fillId="0" borderId="0" xfId="0" applyNumberFormat="1" applyFont="1" applyAlignment="1" quotePrefix="1">
      <alignment horizontal="left"/>
    </xf>
    <xf numFmtId="2" fontId="10" fillId="0" borderId="0" xfId="0" applyNumberFormat="1" applyFont="1" applyAlignment="1">
      <alignment/>
    </xf>
    <xf numFmtId="169" fontId="11" fillId="33" borderId="0" xfId="0" applyNumberFormat="1" applyFont="1" applyFill="1" applyAlignment="1">
      <alignment horizontal="center"/>
    </xf>
    <xf numFmtId="16" fontId="10" fillId="0" borderId="0" xfId="0" applyNumberFormat="1" applyFont="1" applyAlignment="1" quotePrefix="1">
      <alignment horizontal="left"/>
    </xf>
    <xf numFmtId="10" fontId="0" fillId="33" borderId="0" xfId="57" applyNumberFormat="1" applyFont="1" applyFill="1" applyAlignment="1">
      <alignment horizontal="center"/>
    </xf>
    <xf numFmtId="1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170" fontId="10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12" fillId="0" borderId="11" xfId="0" applyFont="1" applyBorder="1" applyAlignment="1">
      <alignment horizontal="center"/>
    </xf>
    <xf numFmtId="170" fontId="10" fillId="0" borderId="11" xfId="0" applyNumberFormat="1" applyFont="1" applyBorder="1" applyAlignment="1">
      <alignment horizontal="center"/>
    </xf>
    <xf numFmtId="10" fontId="0" fillId="0" borderId="0" xfId="57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12" fillId="0" borderId="11" xfId="0" applyFont="1" applyFill="1" applyBorder="1" applyAlignment="1">
      <alignment horizontal="center"/>
    </xf>
    <xf numFmtId="170" fontId="10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1" fontId="13" fillId="0" borderId="0" xfId="0" applyNumberFormat="1" applyFont="1" applyAlignment="1">
      <alignment horizontal="center"/>
    </xf>
    <xf numFmtId="0" fontId="14" fillId="0" borderId="0" xfId="0" applyFont="1" applyFill="1" applyAlignment="1">
      <alignment/>
    </xf>
    <xf numFmtId="10" fontId="15" fillId="33" borderId="0" xfId="57" applyNumberFormat="1" applyFont="1" applyFill="1" applyAlignment="1">
      <alignment horizontal="center"/>
    </xf>
    <xf numFmtId="10" fontId="14" fillId="33" borderId="0" xfId="57" applyNumberFormat="1" applyFont="1" applyFill="1" applyAlignment="1">
      <alignment horizontal="center"/>
    </xf>
    <xf numFmtId="0" fontId="16" fillId="0" borderId="0" xfId="0" applyFont="1" applyFill="1" applyAlignment="1">
      <alignment/>
    </xf>
    <xf numFmtId="0" fontId="0" fillId="33" borderId="0" xfId="0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170" fontId="0" fillId="0" borderId="0" xfId="0" applyNumberFormat="1" applyAlignment="1">
      <alignment/>
    </xf>
    <xf numFmtId="170" fontId="6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168" fontId="10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70" fontId="12" fillId="0" borderId="0" xfId="0" applyNumberFormat="1" applyFont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jarstyringarsvid\Fj&#225;rst&#253;ring\H&#250;sbr&#233;f\Reikna&#240;%20ver&#240;\2009\02a-20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sendur"/>
      <sheetName val="Verð febrúar 2009"/>
    </sheetNames>
    <sheetDataSet>
      <sheetData sheetId="0">
        <row r="2">
          <cell r="C2">
            <v>39845</v>
          </cell>
        </row>
        <row r="3">
          <cell r="C3">
            <v>6573</v>
          </cell>
          <cell r="D3">
            <v>6611</v>
          </cell>
        </row>
        <row r="4">
          <cell r="C4">
            <v>332.9</v>
          </cell>
          <cell r="D4">
            <v>334.8</v>
          </cell>
        </row>
        <row r="5">
          <cell r="D5">
            <v>39841</v>
          </cell>
        </row>
        <row r="6">
          <cell r="D6">
            <v>0.07068</v>
          </cell>
        </row>
        <row r="7">
          <cell r="C7">
            <v>0.0057</v>
          </cell>
        </row>
        <row r="8">
          <cell r="D8">
            <v>39869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zoomScalePageLayoutView="0" workbookViewId="0" topLeftCell="B1">
      <selection activeCell="N55" sqref="N55"/>
    </sheetView>
  </sheetViews>
  <sheetFormatPr defaultColWidth="9.140625" defaultRowHeight="12.75" outlineLevelCol="1"/>
  <cols>
    <col min="1" max="1" width="0" style="0" hidden="1" customWidth="1" outlineLevel="1"/>
    <col min="2" max="2" width="12.7109375" style="0" customWidth="1" collapsed="1"/>
    <col min="3" max="3" width="7.7109375" style="0" customWidth="1"/>
    <col min="4" max="7" width="9.7109375" style="0" customWidth="1"/>
    <col min="8" max="8" width="12.00390625" style="0" customWidth="1"/>
    <col min="9" max="11" width="9.7109375" style="0" customWidth="1"/>
    <col min="12" max="12" width="11.140625" style="0" customWidth="1"/>
    <col min="13" max="19" width="9.7109375" style="0" customWidth="1"/>
  </cols>
  <sheetData>
    <row r="1" spans="5:9" ht="20.25" customHeight="1">
      <c r="E1" s="1" t="s">
        <v>0</v>
      </c>
      <c r="H1" s="2">
        <f>'[1]Forsendur'!$C$2</f>
        <v>39845</v>
      </c>
      <c r="I1" s="3">
        <f>'[1]Forsendur'!$C$2</f>
        <v>39845</v>
      </c>
    </row>
    <row r="2" spans="11:12" ht="15" customHeight="1" thickBot="1">
      <c r="K2" s="4" t="s">
        <v>1</v>
      </c>
      <c r="L2" s="5">
        <f>'[1]Forsendur'!C2</f>
        <v>39845</v>
      </c>
    </row>
    <row r="3" spans="6:10" ht="18.75" customHeight="1" thickTop="1">
      <c r="F3" s="6">
        <f>IF(AND('[1]Forsendur'!D4&gt;0,'[1]Forsendur'!D5=""),"&gt;&gt;&gt; Ath  Ath &lt;&lt;&lt;","")</f>
      </c>
      <c r="J3" t="str">
        <f>IF('[1]Forsendur'!D4&gt;0,"     Reiknað eftir vísitölu næsta mánaðar","     Reiknað eftir vísitöluspá.")</f>
        <v>     Reiknað eftir vísitölu næsta mánaðar</v>
      </c>
    </row>
    <row r="4" spans="4:12" ht="15" customHeight="1">
      <c r="D4" s="6">
        <f>IF(AND('[1]Forsendur'!D4&gt;0,'[1]Forsendur'!D5=""),"&gt;&gt;&gt; Það vantar dags vísitölu í  forsendur &lt;&lt;&lt;","")</f>
      </c>
      <c r="J4" s="7">
        <f>IF('[1]Forsendur'!D4&gt;0,"","      Áætluð birting vísitölu er")</f>
      </c>
      <c r="L4" s="8">
        <f>IF('[1]Forsendur'!D4&gt;0,"",'[1]Forsendur'!D8)</f>
      </c>
    </row>
    <row r="5" ht="3.75" customHeight="1"/>
    <row r="6" spans="2:14" ht="15" customHeight="1">
      <c r="B6" s="9" t="s">
        <v>2</v>
      </c>
      <c r="D6" s="10">
        <v>32827</v>
      </c>
      <c r="E6" s="10">
        <v>33100</v>
      </c>
      <c r="F6" s="10">
        <v>33192</v>
      </c>
      <c r="G6" s="10">
        <v>33253</v>
      </c>
      <c r="H6" s="10">
        <v>33373</v>
      </c>
      <c r="I6" s="10">
        <v>33526</v>
      </c>
      <c r="J6" s="10">
        <v>33618</v>
      </c>
      <c r="K6" s="10">
        <v>33709</v>
      </c>
      <c r="L6" s="10">
        <v>33831</v>
      </c>
      <c r="M6" s="10">
        <v>33953</v>
      </c>
      <c r="N6" s="10">
        <v>34074</v>
      </c>
    </row>
    <row r="7" spans="2:14" ht="15.75" customHeight="1">
      <c r="B7" t="s">
        <v>3</v>
      </c>
      <c r="D7" s="11" t="s">
        <v>4</v>
      </c>
      <c r="E7" s="11" t="s">
        <v>5</v>
      </c>
      <c r="F7" s="11" t="s">
        <v>6</v>
      </c>
      <c r="G7" s="11" t="s">
        <v>7</v>
      </c>
      <c r="H7" s="11" t="s">
        <v>8</v>
      </c>
      <c r="I7" s="11" t="s">
        <v>9</v>
      </c>
      <c r="J7" s="11" t="s">
        <v>10</v>
      </c>
      <c r="K7" s="11" t="s">
        <v>11</v>
      </c>
      <c r="L7" s="11" t="s">
        <v>12</v>
      </c>
      <c r="M7" s="11" t="s">
        <v>13</v>
      </c>
      <c r="N7" s="12" t="s">
        <v>14</v>
      </c>
    </row>
    <row r="8" spans="4:14" ht="4.5" customHeight="1">
      <c r="D8" s="11"/>
      <c r="E8" s="11"/>
      <c r="F8" s="11"/>
      <c r="G8" s="11"/>
      <c r="H8" s="11"/>
      <c r="I8" s="11"/>
      <c r="J8" s="11"/>
      <c r="K8" s="11"/>
      <c r="L8" s="11"/>
      <c r="M8" s="11"/>
      <c r="N8" s="7"/>
    </row>
    <row r="9" spans="2:14" ht="10.5" customHeight="1">
      <c r="B9" s="13" t="s">
        <v>15</v>
      </c>
      <c r="C9" s="11">
        <f>'[1]Forsendur'!C3</f>
        <v>6573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</row>
    <row r="10" spans="2:14" ht="10.5" customHeight="1">
      <c r="B10" s="13"/>
      <c r="C10" s="14">
        <f>'[1]Forsendur'!C4</f>
        <v>332.9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</row>
    <row r="11" spans="2:14" ht="10.5" customHeight="1">
      <c r="B11" s="13" t="s">
        <v>16</v>
      </c>
      <c r="C11" s="13"/>
      <c r="D11" s="11">
        <v>2693</v>
      </c>
      <c r="E11" s="11">
        <v>2925</v>
      </c>
      <c r="F11" s="11">
        <v>2938</v>
      </c>
      <c r="G11" s="11">
        <v>2969</v>
      </c>
      <c r="H11" s="11">
        <v>3070</v>
      </c>
      <c r="I11" s="11">
        <v>3194</v>
      </c>
      <c r="J11" s="11">
        <v>3196</v>
      </c>
      <c r="K11" s="11">
        <v>3200</v>
      </c>
      <c r="L11" s="11">
        <v>3234</v>
      </c>
      <c r="M11" s="11">
        <v>3239</v>
      </c>
      <c r="N11" s="12">
        <v>3278</v>
      </c>
    </row>
    <row r="12" spans="1:14" ht="10.5" customHeight="1">
      <c r="A12" s="15" t="s">
        <v>17</v>
      </c>
      <c r="B12" s="13" t="s">
        <v>18</v>
      </c>
      <c r="C12" s="13"/>
      <c r="D12" s="11">
        <v>5.75</v>
      </c>
      <c r="E12" s="11">
        <v>5.75</v>
      </c>
      <c r="F12" s="11">
        <v>6</v>
      </c>
      <c r="G12" s="11">
        <v>6</v>
      </c>
      <c r="H12" s="11">
        <v>6</v>
      </c>
      <c r="I12" s="11">
        <v>6</v>
      </c>
      <c r="J12" s="11">
        <v>6</v>
      </c>
      <c r="K12" s="11">
        <v>6</v>
      </c>
      <c r="L12" s="11">
        <v>6</v>
      </c>
      <c r="M12" s="11">
        <v>6</v>
      </c>
      <c r="N12" s="12">
        <v>6</v>
      </c>
    </row>
    <row r="13" spans="1:14" ht="10.5" customHeight="1">
      <c r="A13" s="15" t="s">
        <v>19</v>
      </c>
      <c r="B13" s="13" t="s">
        <v>20</v>
      </c>
      <c r="C13" s="16">
        <f>'[1]Forsendur'!C7</f>
        <v>0.0057</v>
      </c>
      <c r="D13" s="17"/>
      <c r="N13" s="18"/>
    </row>
    <row r="14" spans="1:14" ht="10.5" customHeight="1">
      <c r="A14" s="19">
        <f>IF(DAY('[1]Forsendur'!D5)&lt;1,32,DAY('[1]Forsendur'!D5))</f>
        <v>28</v>
      </c>
      <c r="B14" s="13" t="str">
        <f>IF(C14&lt;0,"Lækkun vísitölu","Hækkun vísitölu")</f>
        <v>Hækkun vísitölu</v>
      </c>
      <c r="C14" s="16">
        <f>IF(AND('[1]Forsendur'!D3&gt;0,'[1]Forsendur'!D4&gt;0),ROUND('[1]Forsendur'!D4/'[1]Forsendur'!C4-1,4),0)</f>
        <v>0.0057</v>
      </c>
      <c r="N14" s="20"/>
    </row>
    <row r="15" spans="1:14" ht="3.75" customHeight="1">
      <c r="A15" s="15"/>
      <c r="N15" s="7"/>
    </row>
    <row r="16" spans="1:14" ht="10.5" customHeight="1">
      <c r="A16" s="21">
        <f>IF(Dags_visit_naest&gt;C16,verdbspa,Verdb_raun)</f>
        <v>0.0057</v>
      </c>
      <c r="B16" s="22" t="s">
        <v>21</v>
      </c>
      <c r="C16" s="23">
        <v>1</v>
      </c>
      <c r="D16" s="24">
        <f aca="true" t="shared" si="0" ref="D16:M25">100000*LVT/D$11*((1+D$12/100)^((DAYS360(D$6,$L$2)+$C16-1)/360)*((1+$A16)^(($C16-15)/30)))/100000</f>
        <v>7.125713182197467</v>
      </c>
      <c r="E16" s="24">
        <f t="shared" si="0"/>
        <v>6.29112824646572</v>
      </c>
      <c r="F16" s="24">
        <f t="shared" si="0"/>
        <v>6.447744527621975</v>
      </c>
      <c r="G16" s="24">
        <f t="shared" si="0"/>
        <v>6.3187587041440585</v>
      </c>
      <c r="H16" s="24">
        <f t="shared" si="0"/>
        <v>5.993331569667145</v>
      </c>
      <c r="I16" s="24">
        <f t="shared" si="0"/>
        <v>5.6224766179862335</v>
      </c>
      <c r="J16" s="24">
        <f t="shared" si="0"/>
        <v>5.537698831264228</v>
      </c>
      <c r="K16" s="24">
        <f t="shared" si="0"/>
        <v>5.450792615389657</v>
      </c>
      <c r="L16" s="24">
        <f t="shared" si="0"/>
        <v>5.289740085002124</v>
      </c>
      <c r="M16" s="24">
        <f t="shared" si="0"/>
        <v>5.179980350809996</v>
      </c>
      <c r="N16" s="24">
        <f aca="true" t="shared" si="1" ref="N16:N43">100000*LVT/N$11*((1+N$12/100)^((DAYS360(N$6,$L$2)+$C55-1)/360)*((1+$A55)^(($C55-15)/30)))/100000</f>
        <v>5.019897190315914</v>
      </c>
    </row>
    <row r="17" spans="1:14" ht="10.5" customHeight="1">
      <c r="A17" s="21">
        <f aca="true" t="shared" si="2" ref="A17:A43">IF(Dags_visit_naest&gt;C17,verdbspa,Verdb_raun)</f>
        <v>0.0057</v>
      </c>
      <c r="B17" s="25"/>
      <c r="C17" s="23">
        <f aca="true" t="shared" si="3" ref="C17:C43">C16+1</f>
        <v>2</v>
      </c>
      <c r="D17" s="24">
        <f t="shared" si="0"/>
        <v>7.128170263227197</v>
      </c>
      <c r="E17" s="24">
        <f t="shared" si="0"/>
        <v>6.293297546783424</v>
      </c>
      <c r="F17" s="24">
        <f t="shared" si="0"/>
        <v>6.450010138329404</v>
      </c>
      <c r="G17" s="24">
        <f t="shared" si="0"/>
        <v>6.320978991768117</v>
      </c>
      <c r="H17" s="24">
        <f t="shared" si="0"/>
        <v>5.995437508591874</v>
      </c>
      <c r="I17" s="24">
        <f t="shared" si="0"/>
        <v>5.624452245769474</v>
      </c>
      <c r="J17" s="24">
        <f t="shared" si="0"/>
        <v>5.539644669799378</v>
      </c>
      <c r="K17" s="24">
        <f t="shared" si="0"/>
        <v>5.452707916788543</v>
      </c>
      <c r="L17" s="24">
        <f t="shared" si="0"/>
        <v>5.291598795707047</v>
      </c>
      <c r="M17" s="24">
        <f t="shared" si="0"/>
        <v>5.181800494101468</v>
      </c>
      <c r="N17" s="24">
        <f t="shared" si="1"/>
        <v>5.0216610835309545</v>
      </c>
    </row>
    <row r="18" spans="1:14" ht="10.5" customHeight="1">
      <c r="A18" s="21">
        <f t="shared" si="2"/>
        <v>0.0057</v>
      </c>
      <c r="B18" s="25"/>
      <c r="C18" s="26">
        <f t="shared" si="3"/>
        <v>3</v>
      </c>
      <c r="D18" s="27">
        <f t="shared" si="0"/>
        <v>7.130628191505063</v>
      </c>
      <c r="E18" s="27">
        <f t="shared" si="0"/>
        <v>6.295467595117013</v>
      </c>
      <c r="F18" s="27">
        <f t="shared" si="0"/>
        <v>6.452276545127913</v>
      </c>
      <c r="G18" s="27">
        <f t="shared" si="0"/>
        <v>6.3232000595576165</v>
      </c>
      <c r="H18" s="27">
        <f t="shared" si="0"/>
        <v>5.997544187502153</v>
      </c>
      <c r="I18" s="27">
        <f t="shared" si="0"/>
        <v>5.626428567749488</v>
      </c>
      <c r="J18" s="27">
        <f t="shared" si="0"/>
        <v>5.5415911920639465</v>
      </c>
      <c r="K18" s="27">
        <f t="shared" si="0"/>
        <v>5.454623891186699</v>
      </c>
      <c r="L18" s="27">
        <f t="shared" si="0"/>
        <v>5.293458159526385</v>
      </c>
      <c r="M18" s="27">
        <f t="shared" si="0"/>
        <v>5.183621276955522</v>
      </c>
      <c r="N18" s="27">
        <f t="shared" si="1"/>
        <v>5.023425596543405</v>
      </c>
    </row>
    <row r="19" spans="1:14" ht="10.5" customHeight="1">
      <c r="A19" s="21">
        <f t="shared" si="2"/>
        <v>0.0057</v>
      </c>
      <c r="B19" s="25"/>
      <c r="C19" s="23">
        <f t="shared" si="3"/>
        <v>4</v>
      </c>
      <c r="D19" s="24">
        <f t="shared" si="0"/>
        <v>7.133086967323208</v>
      </c>
      <c r="E19" s="24">
        <f t="shared" si="0"/>
        <v>6.297638391724417</v>
      </c>
      <c r="F19" s="24">
        <f t="shared" si="0"/>
        <v>6.454543748297227</v>
      </c>
      <c r="G19" s="24">
        <f t="shared" si="0"/>
        <v>6.32542190778668</v>
      </c>
      <c r="H19" s="24">
        <f t="shared" si="0"/>
        <v>5.999651606657998</v>
      </c>
      <c r="I19" s="24">
        <f t="shared" si="0"/>
        <v>5.6284055841702045</v>
      </c>
      <c r="J19" s="24">
        <f t="shared" si="0"/>
        <v>5.543538398298183</v>
      </c>
      <c r="K19" s="24">
        <f t="shared" si="0"/>
        <v>5.456540538820604</v>
      </c>
      <c r="L19" s="24">
        <f t="shared" si="0"/>
        <v>5.295318176689626</v>
      </c>
      <c r="M19" s="24">
        <f t="shared" si="0"/>
        <v>5.185442699596886</v>
      </c>
      <c r="N19" s="24">
        <f t="shared" si="1"/>
        <v>5.025190729571048</v>
      </c>
    </row>
    <row r="20" spans="1:14" ht="10.5" customHeight="1">
      <c r="A20" s="21">
        <f t="shared" si="2"/>
        <v>0.0057</v>
      </c>
      <c r="B20" s="25"/>
      <c r="C20" s="23">
        <f t="shared" si="3"/>
        <v>5</v>
      </c>
      <c r="D20" s="24">
        <f t="shared" si="0"/>
        <v>7.135546590973879</v>
      </c>
      <c r="E20" s="24">
        <f t="shared" si="0"/>
        <v>6.2998099368636575</v>
      </c>
      <c r="F20" s="24">
        <f t="shared" si="0"/>
        <v>6.456811748117177</v>
      </c>
      <c r="G20" s="24">
        <f t="shared" si="0"/>
        <v>6.327644536729548</v>
      </c>
      <c r="H20" s="24">
        <f t="shared" si="0"/>
        <v>6.001759766319514</v>
      </c>
      <c r="I20" s="24">
        <f t="shared" si="0"/>
        <v>5.630383295275636</v>
      </c>
      <c r="J20" s="24">
        <f t="shared" si="0"/>
        <v>5.545486288742422</v>
      </c>
      <c r="K20" s="24">
        <f t="shared" si="0"/>
        <v>5.458457859926818</v>
      </c>
      <c r="L20" s="24">
        <f t="shared" si="0"/>
        <v>5.29717884742634</v>
      </c>
      <c r="M20" s="24">
        <f t="shared" si="0"/>
        <v>5.1872647622503685</v>
      </c>
      <c r="N20" s="24">
        <f t="shared" si="1"/>
        <v>5.026956482831747</v>
      </c>
    </row>
    <row r="21" spans="1:14" s="32" customFormat="1" ht="10.5" customHeight="1">
      <c r="A21" s="28">
        <f t="shared" si="2"/>
        <v>0.0057</v>
      </c>
      <c r="B21" s="29"/>
      <c r="C21" s="30">
        <f t="shared" si="3"/>
        <v>6</v>
      </c>
      <c r="D21" s="31">
        <f t="shared" si="0"/>
        <v>7.138007062749427</v>
      </c>
      <c r="E21" s="31">
        <f t="shared" si="0"/>
        <v>6.301982230792841</v>
      </c>
      <c r="F21" s="31">
        <f t="shared" si="0"/>
        <v>6.459080544867689</v>
      </c>
      <c r="G21" s="31">
        <f t="shared" si="0"/>
        <v>6.329867946660542</v>
      </c>
      <c r="H21" s="31">
        <f t="shared" si="0"/>
        <v>6.0038686667469054</v>
      </c>
      <c r="I21" s="31">
        <f t="shared" si="0"/>
        <v>5.632361701309881</v>
      </c>
      <c r="J21" s="31">
        <f t="shared" si="0"/>
        <v>5.547434863637079</v>
      </c>
      <c r="K21" s="31">
        <f t="shared" si="0"/>
        <v>5.460375854741986</v>
      </c>
      <c r="L21" s="31">
        <f t="shared" si="0"/>
        <v>5.299040171966185</v>
      </c>
      <c r="M21" s="31">
        <f t="shared" si="0"/>
        <v>5.189087465140858</v>
      </c>
      <c r="N21" s="31">
        <f t="shared" si="1"/>
        <v>5.02872285654344</v>
      </c>
    </row>
    <row r="22" spans="1:14" ht="10.5" customHeight="1">
      <c r="A22" s="21">
        <f t="shared" si="2"/>
        <v>0.0057</v>
      </c>
      <c r="B22" s="25"/>
      <c r="C22" s="23">
        <f t="shared" si="3"/>
        <v>7</v>
      </c>
      <c r="D22" s="24">
        <f t="shared" si="0"/>
        <v>7.140468382942302</v>
      </c>
      <c r="E22" s="24">
        <f t="shared" si="0"/>
        <v>6.304155273770162</v>
      </c>
      <c r="F22" s="24">
        <f t="shared" si="0"/>
        <v>6.461350138828788</v>
      </c>
      <c r="G22" s="24">
        <f t="shared" si="0"/>
        <v>6.33209213785409</v>
      </c>
      <c r="H22" s="24">
        <f t="shared" si="0"/>
        <v>6.005978308200458</v>
      </c>
      <c r="I22" s="24">
        <f t="shared" si="0"/>
        <v>5.634340802517125</v>
      </c>
      <c r="J22" s="24">
        <f t="shared" si="0"/>
        <v>5.549384123222657</v>
      </c>
      <c r="K22" s="24">
        <f t="shared" si="0"/>
        <v>5.462294523502838</v>
      </c>
      <c r="L22" s="24">
        <f t="shared" si="0"/>
        <v>5.3009021505388905</v>
      </c>
      <c r="M22" s="24">
        <f t="shared" si="0"/>
        <v>5.190910808493323</v>
      </c>
      <c r="N22" s="24">
        <f t="shared" si="1"/>
        <v>5.030489850924138</v>
      </c>
    </row>
    <row r="23" spans="1:14" ht="10.5" customHeight="1">
      <c r="A23" s="21">
        <f t="shared" si="2"/>
        <v>0.0057</v>
      </c>
      <c r="B23" s="25"/>
      <c r="C23" s="23">
        <f t="shared" si="3"/>
        <v>8</v>
      </c>
      <c r="D23" s="24">
        <f t="shared" si="0"/>
        <v>7.142930551845054</v>
      </c>
      <c r="E23" s="24">
        <f t="shared" si="0"/>
        <v>6.30632906605391</v>
      </c>
      <c r="F23" s="24">
        <f t="shared" si="0"/>
        <v>6.463620530280603</v>
      </c>
      <c r="G23" s="24">
        <f t="shared" si="0"/>
        <v>6.334317110584712</v>
      </c>
      <c r="H23" s="24">
        <f t="shared" si="0"/>
        <v>6.008088690940557</v>
      </c>
      <c r="I23" s="24">
        <f t="shared" si="0"/>
        <v>5.636320599141638</v>
      </c>
      <c r="J23" s="24">
        <f t="shared" si="0"/>
        <v>5.551334067739747</v>
      </c>
      <c r="K23" s="24">
        <f t="shared" si="0"/>
        <v>5.464213866446186</v>
      </c>
      <c r="L23" s="24">
        <f t="shared" si="0"/>
        <v>5.302764783374274</v>
      </c>
      <c r="M23" s="24">
        <f t="shared" si="0"/>
        <v>5.1927347925328045</v>
      </c>
      <c r="N23" s="24">
        <f t="shared" si="1"/>
        <v>5.032257466191934</v>
      </c>
    </row>
    <row r="24" spans="1:14" s="33" customFormat="1" ht="10.5" customHeight="1">
      <c r="A24" s="21">
        <f t="shared" si="2"/>
        <v>0.0057</v>
      </c>
      <c r="B24" s="25"/>
      <c r="C24" s="30">
        <f t="shared" si="3"/>
        <v>9</v>
      </c>
      <c r="D24" s="27">
        <f t="shared" si="0"/>
        <v>7.145393569750332</v>
      </c>
      <c r="E24" s="27">
        <f t="shared" si="0"/>
        <v>6.308503607902461</v>
      </c>
      <c r="F24" s="27">
        <f t="shared" si="0"/>
        <v>6.465891719503355</v>
      </c>
      <c r="G24" s="27">
        <f t="shared" si="0"/>
        <v>6.336542865127021</v>
      </c>
      <c r="H24" s="27">
        <f t="shared" si="0"/>
        <v>6.010199815227676</v>
      </c>
      <c r="I24" s="27">
        <f t="shared" si="0"/>
        <v>5.638301091427773</v>
      </c>
      <c r="J24" s="27">
        <f t="shared" si="0"/>
        <v>5.553284697429016</v>
      </c>
      <c r="K24" s="27">
        <f t="shared" si="0"/>
        <v>5.4661338838089195</v>
      </c>
      <c r="L24" s="27">
        <f t="shared" si="0"/>
        <v>5.304628070702228</v>
      </c>
      <c r="M24" s="27">
        <f t="shared" si="0"/>
        <v>5.194559417484433</v>
      </c>
      <c r="N24" s="27">
        <f t="shared" si="1"/>
        <v>5.034025702564997</v>
      </c>
    </row>
    <row r="25" spans="1:14" s="32" customFormat="1" ht="10.5" customHeight="1">
      <c r="A25" s="21">
        <f t="shared" si="2"/>
        <v>0.0057</v>
      </c>
      <c r="B25" s="25"/>
      <c r="C25" s="34">
        <f t="shared" si="3"/>
        <v>10</v>
      </c>
      <c r="D25" s="24">
        <f t="shared" si="0"/>
        <v>7.147857436950889</v>
      </c>
      <c r="E25" s="24">
        <f t="shared" si="0"/>
        <v>6.310678899574275</v>
      </c>
      <c r="F25" s="24">
        <f t="shared" si="0"/>
        <v>6.46816370677736</v>
      </c>
      <c r="G25" s="24">
        <f t="shared" si="0"/>
        <v>6.338769401755732</v>
      </c>
      <c r="H25" s="24">
        <f t="shared" si="0"/>
        <v>6.012311681322376</v>
      </c>
      <c r="I25" s="24">
        <f t="shared" si="0"/>
        <v>5.640282279619975</v>
      </c>
      <c r="J25" s="24">
        <f t="shared" si="0"/>
        <v>5.555236012531221</v>
      </c>
      <c r="K25" s="24">
        <f t="shared" si="0"/>
        <v>5.468054575828023</v>
      </c>
      <c r="L25" s="24">
        <f t="shared" si="0"/>
        <v>5.306492012752729</v>
      </c>
      <c r="M25" s="24">
        <f t="shared" si="0"/>
        <v>5.196384683573407</v>
      </c>
      <c r="N25" s="24">
        <f t="shared" si="1"/>
        <v>5.035794560261571</v>
      </c>
    </row>
    <row r="26" spans="1:14" s="36" customFormat="1" ht="10.5" customHeight="1">
      <c r="A26" s="21">
        <f t="shared" si="2"/>
        <v>0.0057</v>
      </c>
      <c r="B26" s="35"/>
      <c r="C26" s="34">
        <f t="shared" si="3"/>
        <v>11</v>
      </c>
      <c r="D26" s="24">
        <f aca="true" t="shared" si="4" ref="D26:M35">100000*LVT/D$11*((1+D$12/100)^((DAYS360(D$6,$L$2)+$C26-1)/360)*((1+$A26)^(($C26-15)/30)))/100000</f>
        <v>7.15032215373958</v>
      </c>
      <c r="E26" s="24">
        <f t="shared" si="4"/>
        <v>6.312854941327907</v>
      </c>
      <c r="F26" s="24">
        <f t="shared" si="4"/>
        <v>6.470436492383041</v>
      </c>
      <c r="G26" s="24">
        <f t="shared" si="4"/>
        <v>6.3409967207456575</v>
      </c>
      <c r="H26" s="24">
        <f t="shared" si="4"/>
        <v>6.014424289485318</v>
      </c>
      <c r="I26" s="24">
        <f t="shared" si="4"/>
        <v>5.642264163962771</v>
      </c>
      <c r="J26" s="24">
        <f t="shared" si="4"/>
        <v>5.557188013287203</v>
      </c>
      <c r="K26" s="24">
        <f t="shared" si="4"/>
        <v>5.469975942740552</v>
      </c>
      <c r="L26" s="24">
        <f t="shared" si="4"/>
        <v>5.308356609755835</v>
      </c>
      <c r="M26" s="24">
        <f t="shared" si="4"/>
        <v>5.1982105910250125</v>
      </c>
      <c r="N26" s="24">
        <f t="shared" si="1"/>
        <v>5.037564039499974</v>
      </c>
    </row>
    <row r="27" spans="1:14" s="36" customFormat="1" ht="10.5" customHeight="1">
      <c r="A27" s="37">
        <f t="shared" si="2"/>
        <v>0.0057</v>
      </c>
      <c r="B27" s="35"/>
      <c r="C27" s="30">
        <f t="shared" si="3"/>
        <v>12</v>
      </c>
      <c r="D27" s="27">
        <f t="shared" si="4"/>
        <v>7.15278772040936</v>
      </c>
      <c r="E27" s="27">
        <f t="shared" si="4"/>
        <v>6.315031733422</v>
      </c>
      <c r="F27" s="27">
        <f t="shared" si="4"/>
        <v>6.47271007660092</v>
      </c>
      <c r="G27" s="27">
        <f t="shared" si="4"/>
        <v>6.3432248223717025</v>
      </c>
      <c r="H27" s="27">
        <f t="shared" si="4"/>
        <v>6.016537639977251</v>
      </c>
      <c r="I27" s="27">
        <f t="shared" si="4"/>
        <v>5.644246744700775</v>
      </c>
      <c r="J27" s="27">
        <f t="shared" si="4"/>
        <v>5.559140699937887</v>
      </c>
      <c r="K27" s="27">
        <f t="shared" si="4"/>
        <v>5.471897984783653</v>
      </c>
      <c r="L27" s="27">
        <f t="shared" si="4"/>
        <v>5.310221861941682</v>
      </c>
      <c r="M27" s="27">
        <f t="shared" si="4"/>
        <v>5.200037140064613</v>
      </c>
      <c r="N27" s="27">
        <f t="shared" si="1"/>
        <v>5.039334140498605</v>
      </c>
    </row>
    <row r="28" spans="1:14" s="36" customFormat="1" ht="10.5" customHeight="1">
      <c r="A28" s="37">
        <f t="shared" si="2"/>
        <v>0.0057</v>
      </c>
      <c r="B28" s="35"/>
      <c r="C28" s="34">
        <f t="shared" si="3"/>
        <v>13</v>
      </c>
      <c r="D28" s="24">
        <f t="shared" si="4"/>
        <v>7.15525413725328</v>
      </c>
      <c r="E28" s="24">
        <f t="shared" si="4"/>
        <v>6.317209276115288</v>
      </c>
      <c r="F28" s="24">
        <f t="shared" si="4"/>
        <v>6.474984459711606</v>
      </c>
      <c r="G28" s="24">
        <f t="shared" si="4"/>
        <v>6.3454537069088675</v>
      </c>
      <c r="H28" s="24">
        <f t="shared" si="4"/>
        <v>6.01865173305901</v>
      </c>
      <c r="I28" s="24">
        <f t="shared" si="4"/>
        <v>5.646230022078687</v>
      </c>
      <c r="J28" s="24">
        <f t="shared" si="4"/>
        <v>5.561094072724286</v>
      </c>
      <c r="K28" s="24">
        <f t="shared" si="4"/>
        <v>5.473820702194557</v>
      </c>
      <c r="L28" s="24">
        <f t="shared" si="4"/>
        <v>5.312087769540488</v>
      </c>
      <c r="M28" s="24">
        <f t="shared" si="4"/>
        <v>5.201864330917647</v>
      </c>
      <c r="N28" s="24">
        <f t="shared" si="1"/>
        <v>5.041104863475939</v>
      </c>
    </row>
    <row r="29" spans="1:14" s="36" customFormat="1" ht="10.5" customHeight="1">
      <c r="A29" s="38">
        <f t="shared" si="2"/>
        <v>0.0057</v>
      </c>
      <c r="B29" s="35"/>
      <c r="C29" s="34">
        <f t="shared" si="3"/>
        <v>14</v>
      </c>
      <c r="D29" s="24">
        <f t="shared" si="4"/>
        <v>7.1577214045645</v>
      </c>
      <c r="E29" s="24">
        <f t="shared" si="4"/>
        <v>6.319387569666587</v>
      </c>
      <c r="F29" s="24">
        <f t="shared" si="4"/>
        <v>6.477259641995818</v>
      </c>
      <c r="G29" s="24">
        <f t="shared" si="4"/>
        <v>6.347683374632255</v>
      </c>
      <c r="H29" s="24">
        <f t="shared" si="4"/>
        <v>6.020766568991529</v>
      </c>
      <c r="I29" s="24">
        <f t="shared" si="4"/>
        <v>5.648213996341288</v>
      </c>
      <c r="J29" s="24">
        <f t="shared" si="4"/>
        <v>5.563048131887489</v>
      </c>
      <c r="K29" s="24">
        <f t="shared" si="4"/>
        <v>5.475744095210565</v>
      </c>
      <c r="L29" s="24">
        <f t="shared" si="4"/>
        <v>5.313954332782554</v>
      </c>
      <c r="M29" s="24">
        <f t="shared" si="4"/>
        <v>5.203692163809636</v>
      </c>
      <c r="N29" s="24">
        <f t="shared" si="1"/>
        <v>5.042876208650526</v>
      </c>
    </row>
    <row r="30" spans="1:14" s="36" customFormat="1" ht="10.5" customHeight="1">
      <c r="A30" s="38">
        <f t="shared" si="2"/>
        <v>0.0057</v>
      </c>
      <c r="B30" s="35"/>
      <c r="C30" s="30">
        <f t="shared" si="3"/>
        <v>15</v>
      </c>
      <c r="D30" s="27">
        <f t="shared" si="4"/>
        <v>7.160189522636272</v>
      </c>
      <c r="E30" s="27">
        <f>100000*LVT/E$11*((1+E$12/100)^((DAYS360(E$6,$L$2)+$C30-1)/360)*((1+$A30)^(($C30-15)/30)))/100000</f>
        <v>6.3215666143348095</v>
      </c>
      <c r="F30" s="27">
        <f t="shared" si="4"/>
        <v>6.47953562373437</v>
      </c>
      <c r="G30" s="27">
        <f t="shared" si="4"/>
        <v>6.349913825817058</v>
      </c>
      <c r="H30" s="27">
        <f t="shared" si="4"/>
        <v>6.0228821480358326</v>
      </c>
      <c r="I30" s="27">
        <f t="shared" si="4"/>
        <v>5.650198667733457</v>
      </c>
      <c r="J30" s="27">
        <f t="shared" si="4"/>
        <v>5.565002877668679</v>
      </c>
      <c r="K30" s="27">
        <f t="shared" si="4"/>
        <v>5.477668164069082</v>
      </c>
      <c r="L30" s="27">
        <f>100000*LVT/L$11*((1+L$12/100)^((DAYS360(L$6,$L$2)+$C30-1)/360)*((1+$A30)^(($C30-15)/30)))/100000</f>
        <v>5.315821551898257</v>
      </c>
      <c r="M30" s="27">
        <f t="shared" si="4"/>
        <v>5.205520638966181</v>
      </c>
      <c r="N30" s="27">
        <f t="shared" si="1"/>
        <v>5.044648176240995</v>
      </c>
    </row>
    <row r="31" spans="1:14" s="36" customFormat="1" ht="10.5" customHeight="1">
      <c r="A31" s="38">
        <f t="shared" si="2"/>
        <v>0.0057</v>
      </c>
      <c r="B31" s="39"/>
      <c r="C31" s="34">
        <f t="shared" si="3"/>
        <v>16</v>
      </c>
      <c r="D31" s="24">
        <f t="shared" si="4"/>
        <v>7.1626584917619605</v>
      </c>
      <c r="E31" s="24">
        <f t="shared" si="4"/>
        <v>6.323746410378954</v>
      </c>
      <c r="F31" s="24">
        <f t="shared" si="4"/>
        <v>6.481812405208176</v>
      </c>
      <c r="G31" s="24">
        <f t="shared" si="4"/>
        <v>6.352145060738574</v>
      </c>
      <c r="H31" s="24">
        <f t="shared" si="4"/>
        <v>6.024998470453031</v>
      </c>
      <c r="I31" s="24">
        <f t="shared" si="4"/>
        <v>5.652184036500145</v>
      </c>
      <c r="J31" s="24">
        <f t="shared" si="4"/>
        <v>5.56695831030912</v>
      </c>
      <c r="K31" s="24">
        <f t="shared" si="4"/>
        <v>5.47959290900758</v>
      </c>
      <c r="L31" s="24">
        <f t="shared" si="4"/>
        <v>5.317689427118061</v>
      </c>
      <c r="M31" s="24">
        <f t="shared" si="4"/>
        <v>5.2073497566129605</v>
      </c>
      <c r="N31" s="24">
        <f t="shared" si="1"/>
        <v>5.04642076646605</v>
      </c>
    </row>
    <row r="32" spans="1:14" s="36" customFormat="1" ht="10.5" customHeight="1">
      <c r="A32" s="38">
        <f t="shared" si="2"/>
        <v>0.0057</v>
      </c>
      <c r="B32" s="39"/>
      <c r="C32" s="34">
        <f t="shared" si="3"/>
        <v>17</v>
      </c>
      <c r="D32" s="24">
        <f t="shared" si="4"/>
        <v>7.165128312235022</v>
      </c>
      <c r="E32" s="24">
        <f t="shared" si="4"/>
        <v>6.325926958058111</v>
      </c>
      <c r="F32" s="24">
        <f t="shared" si="4"/>
        <v>6.484089986698245</v>
      </c>
      <c r="G32" s="24">
        <f t="shared" si="4"/>
        <v>6.354377079672188</v>
      </c>
      <c r="H32" s="24">
        <f t="shared" si="4"/>
        <v>6.027115536504335</v>
      </c>
      <c r="I32" s="24">
        <f t="shared" si="4"/>
        <v>5.6541701028864</v>
      </c>
      <c r="J32" s="24">
        <f t="shared" si="4"/>
        <v>5.568914430050159</v>
      </c>
      <c r="K32" s="24">
        <f t="shared" si="4"/>
        <v>5.481518330263622</v>
      </c>
      <c r="L32" s="24">
        <f t="shared" si="4"/>
        <v>5.319557958672509</v>
      </c>
      <c r="M32" s="24">
        <f t="shared" si="4"/>
        <v>5.209179516975731</v>
      </c>
      <c r="N32" s="24">
        <f t="shared" si="1"/>
        <v>5.048193979544473</v>
      </c>
    </row>
    <row r="33" spans="1:14" s="36" customFormat="1" ht="10.5" customHeight="1">
      <c r="A33" s="38">
        <f t="shared" si="2"/>
        <v>0.0057</v>
      </c>
      <c r="B33" s="39"/>
      <c r="C33" s="30">
        <f t="shared" si="3"/>
        <v>18</v>
      </c>
      <c r="D33" s="27">
        <f t="shared" si="4"/>
        <v>7.167598984349017</v>
      </c>
      <c r="E33" s="27">
        <f t="shared" si="4"/>
        <v>6.328108257631456</v>
      </c>
      <c r="F33" s="27">
        <f t="shared" si="4"/>
        <v>6.486368368485686</v>
      </c>
      <c r="G33" s="27">
        <f t="shared" si="4"/>
        <v>6.356609882893391</v>
      </c>
      <c r="H33" s="27">
        <f t="shared" si="4"/>
        <v>6.0292333464510435</v>
      </c>
      <c r="I33" s="27">
        <f t="shared" si="4"/>
        <v>5.65615686713735</v>
      </c>
      <c r="J33" s="27">
        <f t="shared" si="4"/>
        <v>5.570871237133231</v>
      </c>
      <c r="K33" s="27">
        <f t="shared" si="4"/>
        <v>5.4834444280748516</v>
      </c>
      <c r="L33" s="27">
        <f t="shared" si="4"/>
        <v>5.321427146792221</v>
      </c>
      <c r="M33" s="27">
        <f t="shared" si="4"/>
        <v>5.211009920280334</v>
      </c>
      <c r="N33" s="27">
        <f t="shared" si="1"/>
        <v>5.049967815695123</v>
      </c>
    </row>
    <row r="34" spans="1:14" s="36" customFormat="1" ht="10.5" customHeight="1">
      <c r="A34" s="38">
        <f t="shared" si="2"/>
        <v>0.0057</v>
      </c>
      <c r="B34" s="39"/>
      <c r="C34" s="34">
        <f t="shared" si="3"/>
        <v>19</v>
      </c>
      <c r="D34" s="24">
        <f t="shared" si="4"/>
        <v>7.17007050839761</v>
      </c>
      <c r="E34" s="24">
        <f t="shared" si="4"/>
        <v>6.330290309358261</v>
      </c>
      <c r="F34" s="24">
        <f t="shared" si="4"/>
        <v>6.488647550851711</v>
      </c>
      <c r="G34" s="24">
        <f t="shared" si="4"/>
        <v>6.358843470677764</v>
      </c>
      <c r="H34" s="24">
        <f t="shared" si="4"/>
        <v>6.031351900554547</v>
      </c>
      <c r="I34" s="24">
        <f t="shared" si="4"/>
        <v>5.658144329498212</v>
      </c>
      <c r="J34" s="24">
        <f t="shared" si="4"/>
        <v>5.572828731799855</v>
      </c>
      <c r="K34" s="24">
        <f t="shared" si="4"/>
        <v>5.4853712026790005</v>
      </c>
      <c r="L34" s="24">
        <f t="shared" si="4"/>
        <v>5.323296991707903</v>
      </c>
      <c r="M34" s="24">
        <f t="shared" si="4"/>
        <v>5.212840966752684</v>
      </c>
      <c r="N34" s="24">
        <f t="shared" si="1"/>
        <v>5.051742275136934</v>
      </c>
    </row>
    <row r="35" spans="1:14" s="36" customFormat="1" ht="10.5" customHeight="1">
      <c r="A35" s="38">
        <f t="shared" si="2"/>
        <v>0.0057</v>
      </c>
      <c r="B35" s="39"/>
      <c r="C35" s="34">
        <f t="shared" si="3"/>
        <v>20</v>
      </c>
      <c r="D35" s="24">
        <f t="shared" si="4"/>
        <v>7.172542884674561</v>
      </c>
      <c r="E35" s="24">
        <f t="shared" si="4"/>
        <v>6.332473113497877</v>
      </c>
      <c r="F35" s="24">
        <f t="shared" si="4"/>
        <v>6.490927534077624</v>
      </c>
      <c r="G35" s="24">
        <f t="shared" si="4"/>
        <v>6.361077843300985</v>
      </c>
      <c r="H35" s="24">
        <f t="shared" si="4"/>
        <v>6.033471199076324</v>
      </c>
      <c r="I35" s="24">
        <f t="shared" si="4"/>
        <v>5.660132490214286</v>
      </c>
      <c r="J35" s="24">
        <f t="shared" si="4"/>
        <v>5.574786914291633</v>
      </c>
      <c r="K35" s="24">
        <f t="shared" si="4"/>
        <v>5.487298654313876</v>
      </c>
      <c r="L35" s="24">
        <f t="shared" si="4"/>
        <v>5.325167493650341</v>
      </c>
      <c r="M35" s="24">
        <f t="shared" si="4"/>
        <v>5.214672656618781</v>
      </c>
      <c r="N35" s="24">
        <f t="shared" si="1"/>
        <v>5.053517358088918</v>
      </c>
    </row>
    <row r="36" spans="1:14" s="36" customFormat="1" ht="10.5" customHeight="1">
      <c r="A36" s="38">
        <f t="shared" si="2"/>
        <v>0.0057</v>
      </c>
      <c r="B36" s="39"/>
      <c r="C36" s="30">
        <f t="shared" si="3"/>
        <v>21</v>
      </c>
      <c r="D36" s="27">
        <f aca="true" t="shared" si="5" ref="D36:M43">100000*LVT/D$11*((1+D$12/100)^((DAYS360(D$6,$L$2)+$C36-1)/360)*((1+$A36)^(($C36-15)/30)))/100000</f>
        <v>7.175016113473735</v>
      </c>
      <c r="E36" s="27">
        <f t="shared" si="5"/>
        <v>6.334656670309752</v>
      </c>
      <c r="F36" s="27">
        <f t="shared" si="5"/>
        <v>6.493208318444834</v>
      </c>
      <c r="G36" s="27">
        <f t="shared" si="5"/>
        <v>6.363313001038835</v>
      </c>
      <c r="H36" s="27">
        <f t="shared" si="5"/>
        <v>6.035591242277948</v>
      </c>
      <c r="I36" s="27">
        <f t="shared" si="5"/>
        <v>5.662121349530964</v>
      </c>
      <c r="J36" s="27">
        <f t="shared" si="5"/>
        <v>5.576745784850255</v>
      </c>
      <c r="K36" s="27">
        <f t="shared" si="5"/>
        <v>5.489226783217376</v>
      </c>
      <c r="L36" s="27">
        <f t="shared" si="5"/>
        <v>5.327038652850397</v>
      </c>
      <c r="M36" s="27">
        <f t="shared" si="5"/>
        <v>5.216504990104694</v>
      </c>
      <c r="N36" s="27">
        <f t="shared" si="1"/>
        <v>5.055293064770166</v>
      </c>
    </row>
    <row r="37" spans="1:14" s="36" customFormat="1" ht="10.5" customHeight="1">
      <c r="A37" s="38">
        <f t="shared" si="2"/>
        <v>0.0057</v>
      </c>
      <c r="B37" s="39"/>
      <c r="C37" s="34">
        <f t="shared" si="3"/>
        <v>22</v>
      </c>
      <c r="D37" s="24">
        <f t="shared" si="5"/>
        <v>7.177490195089101</v>
      </c>
      <c r="E37" s="24">
        <f t="shared" si="5"/>
        <v>6.336840980053424</v>
      </c>
      <c r="F37" s="24">
        <f t="shared" si="5"/>
        <v>6.495489904234847</v>
      </c>
      <c r="G37" s="24">
        <f t="shared" si="5"/>
        <v>6.365548944167185</v>
      </c>
      <c r="H37" s="24">
        <f t="shared" si="5"/>
        <v>6.0377120304210905</v>
      </c>
      <c r="I37" s="24">
        <f t="shared" si="5"/>
        <v>5.664110907693715</v>
      </c>
      <c r="J37" s="24">
        <f t="shared" si="5"/>
        <v>5.578705343717493</v>
      </c>
      <c r="K37" s="24">
        <f t="shared" si="5"/>
        <v>5.491155589627478</v>
      </c>
      <c r="L37" s="24">
        <f t="shared" si="5"/>
        <v>5.328910469539023</v>
      </c>
      <c r="M37" s="24">
        <f t="shared" si="5"/>
        <v>5.218337967436583</v>
      </c>
      <c r="N37" s="24">
        <f t="shared" si="1"/>
        <v>5.057069395399844</v>
      </c>
    </row>
    <row r="38" spans="1:14" s="36" customFormat="1" ht="10.5" customHeight="1">
      <c r="A38" s="38">
        <f t="shared" si="2"/>
        <v>0.0057</v>
      </c>
      <c r="B38" s="39"/>
      <c r="C38" s="34">
        <f t="shared" si="3"/>
        <v>23</v>
      </c>
      <c r="D38" s="24">
        <f t="shared" si="5"/>
        <v>7.179965129814723</v>
      </c>
      <c r="E38" s="24">
        <f t="shared" si="5"/>
        <v>6.339026042988517</v>
      </c>
      <c r="F38" s="24">
        <f t="shared" si="5"/>
        <v>6.497772291729268</v>
      </c>
      <c r="G38" s="24">
        <f t="shared" si="5"/>
        <v>6.367785672962006</v>
      </c>
      <c r="H38" s="24">
        <f t="shared" si="5"/>
        <v>6.039833563767505</v>
      </c>
      <c r="I38" s="24">
        <f t="shared" si="5"/>
        <v>5.666101164948107</v>
      </c>
      <c r="J38" s="24">
        <f t="shared" si="5"/>
        <v>5.580665591135203</v>
      </c>
      <c r="K38" s="24">
        <f t="shared" si="5"/>
        <v>5.493085073782244</v>
      </c>
      <c r="L38" s="24">
        <f t="shared" si="5"/>
        <v>5.330782943947247</v>
      </c>
      <c r="M38" s="24">
        <f t="shared" si="5"/>
        <v>5.220171588840687</v>
      </c>
      <c r="N38" s="24">
        <f t="shared" si="1"/>
        <v>5.058846350197193</v>
      </c>
    </row>
    <row r="39" spans="1:14" s="36" customFormat="1" ht="10.5" customHeight="1">
      <c r="A39" s="38">
        <f t="shared" si="2"/>
        <v>0.0057</v>
      </c>
      <c r="B39" s="39"/>
      <c r="C39" s="30">
        <f t="shared" si="3"/>
        <v>24</v>
      </c>
      <c r="D39" s="27">
        <f t="shared" si="5"/>
        <v>7.182440917944771</v>
      </c>
      <c r="E39" s="27">
        <f t="shared" si="5"/>
        <v>6.341211859374743</v>
      </c>
      <c r="F39" s="27">
        <f t="shared" si="5"/>
        <v>6.500055481209793</v>
      </c>
      <c r="G39" s="27">
        <f t="shared" si="5"/>
        <v>6.370023187699367</v>
      </c>
      <c r="H39" s="27">
        <f t="shared" si="5"/>
        <v>6.041955842579044</v>
      </c>
      <c r="I39" s="27">
        <f t="shared" si="5"/>
        <v>5.66809212153978</v>
      </c>
      <c r="J39" s="27">
        <f t="shared" si="5"/>
        <v>5.582626527345332</v>
      </c>
      <c r="K39" s="27">
        <f t="shared" si="5"/>
        <v>5.495015235919823</v>
      </c>
      <c r="L39" s="27">
        <f t="shared" si="5"/>
        <v>5.332656076306176</v>
      </c>
      <c r="M39" s="27">
        <f t="shared" si="5"/>
        <v>5.222005854543311</v>
      </c>
      <c r="N39" s="27">
        <f t="shared" si="1"/>
        <v>5.060623929381535</v>
      </c>
    </row>
    <row r="40" spans="1:14" s="36" customFormat="1" ht="10.5" customHeight="1">
      <c r="A40" s="38">
        <f t="shared" si="2"/>
        <v>0.0057</v>
      </c>
      <c r="B40" s="39"/>
      <c r="C40" s="34">
        <f t="shared" si="3"/>
        <v>25</v>
      </c>
      <c r="D40" s="24">
        <f t="shared" si="5"/>
        <v>7.184917559773512</v>
      </c>
      <c r="E40" s="24">
        <f t="shared" si="5"/>
        <v>6.343398429471911</v>
      </c>
      <c r="F40" s="24">
        <f t="shared" si="5"/>
        <v>6.502339472958233</v>
      </c>
      <c r="G40" s="24">
        <f t="shared" si="5"/>
        <v>6.372261488655432</v>
      </c>
      <c r="H40" s="24">
        <f t="shared" si="5"/>
        <v>6.044078867117644</v>
      </c>
      <c r="I40" s="24">
        <f t="shared" si="5"/>
        <v>5.6700837777144715</v>
      </c>
      <c r="J40" s="24">
        <f t="shared" si="5"/>
        <v>5.584588152589905</v>
      </c>
      <c r="K40" s="24">
        <f t="shared" si="5"/>
        <v>5.4969460762784434</v>
      </c>
      <c r="L40" s="24">
        <f t="shared" si="5"/>
        <v>5.334529866847004</v>
      </c>
      <c r="M40" s="24">
        <f t="shared" si="5"/>
        <v>5.223840764770855</v>
      </c>
      <c r="N40" s="24">
        <f t="shared" si="1"/>
        <v>5.0624021331722675</v>
      </c>
    </row>
    <row r="41" spans="1:14" s="36" customFormat="1" ht="10.5" customHeight="1">
      <c r="A41" s="38">
        <f t="shared" si="2"/>
        <v>0.0057</v>
      </c>
      <c r="B41" s="39"/>
      <c r="C41" s="34">
        <f t="shared" si="3"/>
        <v>26</v>
      </c>
      <c r="D41" s="24">
        <f t="shared" si="5"/>
        <v>7.187395055595321</v>
      </c>
      <c r="E41" s="24">
        <f t="shared" si="5"/>
        <v>6.34558575353991</v>
      </c>
      <c r="F41" s="24">
        <f t="shared" si="5"/>
        <v>6.504624267256481</v>
      </c>
      <c r="G41" s="24">
        <f t="shared" si="5"/>
        <v>6.3745005761064615</v>
      </c>
      <c r="H41" s="24">
        <f t="shared" si="5"/>
        <v>6.046202637645343</v>
      </c>
      <c r="I41" s="24">
        <f t="shared" si="5"/>
        <v>5.672076133717998</v>
      </c>
      <c r="J41" s="24">
        <f t="shared" si="5"/>
        <v>5.586550467111036</v>
      </c>
      <c r="K41" s="24">
        <f t="shared" si="5"/>
        <v>5.498877595096416</v>
      </c>
      <c r="L41" s="24">
        <f t="shared" si="5"/>
        <v>5.3364043158009995</v>
      </c>
      <c r="M41" s="24">
        <f t="shared" si="5"/>
        <v>5.225676319749791</v>
      </c>
      <c r="N41" s="24">
        <f t="shared" si="1"/>
        <v>5.064180961788864</v>
      </c>
    </row>
    <row r="42" spans="1:14" s="36" customFormat="1" ht="10.5" customHeight="1">
      <c r="A42" s="38">
        <f t="shared" si="2"/>
        <v>0.0057</v>
      </c>
      <c r="B42" s="39"/>
      <c r="C42" s="30">
        <f t="shared" si="3"/>
        <v>27</v>
      </c>
      <c r="D42" s="27">
        <f t="shared" si="5"/>
        <v>7.189873405704672</v>
      </c>
      <c r="E42" s="27">
        <f t="shared" si="5"/>
        <v>6.347773831838729</v>
      </c>
      <c r="F42" s="27">
        <f t="shared" si="5"/>
        <v>6.5069098643865475</v>
      </c>
      <c r="G42" s="27">
        <f t="shared" si="5"/>
        <v>6.37674045032882</v>
      </c>
      <c r="H42" s="27">
        <f t="shared" si="5"/>
        <v>6.0483271544242685</v>
      </c>
      <c r="I42" s="27">
        <f t="shared" si="5"/>
        <v>5.674069189796269</v>
      </c>
      <c r="J42" s="27">
        <f t="shared" si="5"/>
        <v>5.588513471150925</v>
      </c>
      <c r="K42" s="27">
        <f t="shared" si="5"/>
        <v>5.500809792612142</v>
      </c>
      <c r="L42" s="27">
        <f t="shared" si="5"/>
        <v>5.338279423399521</v>
      </c>
      <c r="M42" s="27">
        <f t="shared" si="5"/>
        <v>5.2275125197066705</v>
      </c>
      <c r="N42" s="27">
        <f t="shared" si="1"/>
        <v>5.065960415450877</v>
      </c>
    </row>
    <row r="43" spans="1:14" s="36" customFormat="1" ht="10.5" customHeight="1">
      <c r="A43" s="38">
        <f t="shared" si="2"/>
        <v>0.0057</v>
      </c>
      <c r="B43" s="39"/>
      <c r="C43" s="34">
        <f t="shared" si="3"/>
        <v>28</v>
      </c>
      <c r="D43" s="24">
        <f t="shared" si="5"/>
        <v>7.192352610396135</v>
      </c>
      <c r="E43" s="24">
        <f t="shared" si="5"/>
        <v>6.349962664628436</v>
      </c>
      <c r="F43" s="24">
        <f t="shared" si="5"/>
        <v>6.509196264630522</v>
      </c>
      <c r="G43" s="24">
        <f t="shared" si="5"/>
        <v>6.378981111598955</v>
      </c>
      <c r="H43" s="24">
        <f t="shared" si="5"/>
        <v>6.0504524177166354</v>
      </c>
      <c r="I43" s="24">
        <f t="shared" si="5"/>
        <v>5.676062946195278</v>
      </c>
      <c r="J43" s="24">
        <f t="shared" si="5"/>
        <v>5.590477164951855</v>
      </c>
      <c r="K43" s="24">
        <f t="shared" si="5"/>
        <v>5.5027426690641015</v>
      </c>
      <c r="L43" s="24">
        <f t="shared" si="5"/>
        <v>5.340155189874</v>
      </c>
      <c r="M43" s="24">
        <f t="shared" si="5"/>
        <v>5.229349364868131</v>
      </c>
      <c r="N43" s="24">
        <f t="shared" si="1"/>
        <v>5.067740494377935</v>
      </c>
    </row>
    <row r="44" spans="1:14" s="32" customFormat="1" ht="11.25" customHeight="1">
      <c r="A44" s="40"/>
      <c r="B44" s="41"/>
      <c r="C44" s="3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42"/>
    </row>
    <row r="45" spans="1:19" ht="13.5" customHeight="1">
      <c r="A45" s="40"/>
      <c r="B45" s="9" t="s">
        <v>2</v>
      </c>
      <c r="D45" s="10">
        <v>34196</v>
      </c>
      <c r="E45" s="10">
        <v>34257</v>
      </c>
      <c r="F45" s="10">
        <v>34349</v>
      </c>
      <c r="G45" s="10">
        <v>34469</v>
      </c>
      <c r="H45" s="10">
        <v>34561</v>
      </c>
      <c r="I45" s="10">
        <v>34592</v>
      </c>
      <c r="J45" s="10">
        <v>34714</v>
      </c>
      <c r="K45" s="10">
        <v>34865</v>
      </c>
      <c r="L45" s="10">
        <v>35079</v>
      </c>
      <c r="M45" s="10">
        <v>35779</v>
      </c>
      <c r="N45" s="10">
        <v>36965</v>
      </c>
      <c r="O45" s="43"/>
      <c r="P45" s="43"/>
      <c r="Q45" s="43"/>
      <c r="R45" s="43"/>
      <c r="S45" s="43"/>
    </row>
    <row r="46" spans="1:19" ht="21.75" customHeight="1">
      <c r="A46" s="40"/>
      <c r="B46" t="s">
        <v>3</v>
      </c>
      <c r="D46" s="12" t="s">
        <v>22</v>
      </c>
      <c r="E46" s="12" t="s">
        <v>23</v>
      </c>
      <c r="F46" s="12" t="s">
        <v>24</v>
      </c>
      <c r="G46" s="12" t="s">
        <v>25</v>
      </c>
      <c r="H46" s="12" t="s">
        <v>26</v>
      </c>
      <c r="I46" s="12" t="s">
        <v>27</v>
      </c>
      <c r="J46" s="12" t="s">
        <v>28</v>
      </c>
      <c r="K46" s="12" t="s">
        <v>29</v>
      </c>
      <c r="L46" s="12" t="s">
        <v>30</v>
      </c>
      <c r="M46" s="12" t="s">
        <v>31</v>
      </c>
      <c r="N46" s="12" t="s">
        <v>32</v>
      </c>
      <c r="O46" s="43"/>
      <c r="P46" s="43"/>
      <c r="Q46" s="43"/>
      <c r="R46" s="43"/>
      <c r="S46" s="43"/>
    </row>
    <row r="47" spans="1:13" ht="7.5" customHeight="1">
      <c r="A47" s="40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9" ht="10.5" customHeight="1">
      <c r="A48" s="40"/>
      <c r="B48" s="13" t="s">
        <v>15</v>
      </c>
      <c r="C48" s="13">
        <f>'[1]Forsendur'!C3</f>
        <v>6573</v>
      </c>
      <c r="D48" s="12"/>
      <c r="E48" s="12"/>
      <c r="F48" s="7"/>
      <c r="G48" s="7"/>
      <c r="H48" s="7"/>
      <c r="I48" s="7"/>
      <c r="J48" s="7"/>
      <c r="K48" s="44"/>
      <c r="L48" s="44"/>
      <c r="M48" s="44"/>
      <c r="O48" s="43"/>
      <c r="P48" s="43"/>
      <c r="Q48" s="43"/>
      <c r="R48" s="43"/>
      <c r="S48" s="43"/>
    </row>
    <row r="49" spans="1:19" ht="10.5" customHeight="1">
      <c r="A49" s="40"/>
      <c r="B49" s="13"/>
      <c r="C49" s="45">
        <f>'[1]Forsendur'!C4</f>
        <v>332.9</v>
      </c>
      <c r="D49" s="12"/>
      <c r="E49" s="12"/>
      <c r="F49" s="7"/>
      <c r="G49" s="7"/>
      <c r="H49" s="7"/>
      <c r="I49" s="7"/>
      <c r="J49" s="7"/>
      <c r="K49" s="44"/>
      <c r="L49" s="44"/>
      <c r="M49" s="44"/>
      <c r="O49" s="43"/>
      <c r="P49" s="43"/>
      <c r="Q49" s="43"/>
      <c r="R49" s="43"/>
      <c r="S49" s="43"/>
    </row>
    <row r="50" spans="1:19" ht="10.5" customHeight="1">
      <c r="A50" s="40"/>
      <c r="B50" s="13" t="s">
        <v>16</v>
      </c>
      <c r="C50" s="13"/>
      <c r="D50" s="12">
        <v>3307</v>
      </c>
      <c r="E50" s="12">
        <v>3339</v>
      </c>
      <c r="F50" s="12">
        <v>3343</v>
      </c>
      <c r="G50" s="12">
        <v>3347</v>
      </c>
      <c r="H50" s="12">
        <v>3370</v>
      </c>
      <c r="I50" s="12">
        <v>3373</v>
      </c>
      <c r="J50" s="12">
        <v>3385</v>
      </c>
      <c r="K50" s="46">
        <v>172.1</v>
      </c>
      <c r="L50" s="46">
        <v>174.2</v>
      </c>
      <c r="M50" s="46">
        <v>181.7</v>
      </c>
      <c r="N50" s="46">
        <v>202.8</v>
      </c>
      <c r="O50" s="43"/>
      <c r="P50" s="43"/>
      <c r="Q50" s="43"/>
      <c r="R50" s="43"/>
      <c r="S50" s="43"/>
    </row>
    <row r="51" spans="1:19" ht="10.5" customHeight="1">
      <c r="A51" s="40"/>
      <c r="B51" s="13" t="s">
        <v>18</v>
      </c>
      <c r="C51" s="13"/>
      <c r="D51" s="12">
        <v>6</v>
      </c>
      <c r="E51" s="12">
        <v>5</v>
      </c>
      <c r="F51" s="12">
        <v>4.75</v>
      </c>
      <c r="G51" s="12">
        <v>4.75</v>
      </c>
      <c r="H51" s="12">
        <v>4.75</v>
      </c>
      <c r="I51" s="12">
        <v>4.75</v>
      </c>
      <c r="J51" s="12">
        <v>4.75</v>
      </c>
      <c r="K51" s="12">
        <v>4.75</v>
      </c>
      <c r="L51" s="12">
        <v>4.75</v>
      </c>
      <c r="M51" s="12">
        <v>4.75</v>
      </c>
      <c r="N51" s="12">
        <v>4.75</v>
      </c>
      <c r="O51" s="43"/>
      <c r="P51" s="43"/>
      <c r="Q51" s="43"/>
      <c r="R51" s="43"/>
      <c r="S51" s="43"/>
    </row>
    <row r="52" spans="1:14" ht="10.5" customHeight="1">
      <c r="A52" s="40"/>
      <c r="B52" s="13" t="s">
        <v>20</v>
      </c>
      <c r="C52" s="16">
        <f>'[1]Forsendur'!C7</f>
        <v>0.0057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0.5" customHeight="1">
      <c r="A53" s="40"/>
      <c r="B53" s="13" t="str">
        <f>B14</f>
        <v>Hækkun vísitölu</v>
      </c>
      <c r="C53" s="16">
        <f>Verdb_raun</f>
        <v>0.0057</v>
      </c>
      <c r="D53" s="7"/>
      <c r="E53" s="7"/>
      <c r="F53" s="7"/>
      <c r="G53" s="7"/>
      <c r="H53" s="24"/>
      <c r="I53" s="7"/>
      <c r="J53" s="7"/>
      <c r="K53" s="24"/>
      <c r="L53" s="7"/>
      <c r="M53" s="24"/>
      <c r="N53" s="24"/>
    </row>
    <row r="54" spans="1:14" ht="3.75" customHeight="1">
      <c r="A54" s="40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0.5" customHeight="1">
      <c r="A55" s="21">
        <f aca="true" t="shared" si="6" ref="A55:A82">IF(Dags_visit_naest&gt;C55,verdbspa,Verdb_raun)</f>
        <v>0.0057</v>
      </c>
      <c r="B55" s="22" t="str">
        <f>B16</f>
        <v>Dagsetning...</v>
      </c>
      <c r="C55" s="47">
        <v>1</v>
      </c>
      <c r="D55" s="24">
        <f aca="true" t="shared" si="7" ref="D55:J64">100000*LVT/D$50*((1+D$51/100)^((DAYS360(D$45,$L$2)+$C55-1)/360)*((1+$A55)^(($C55-15)/30)))/100000</f>
        <v>4.88016255823749</v>
      </c>
      <c r="E55" s="24">
        <f t="shared" si="7"/>
        <v>4.140700580896207</v>
      </c>
      <c r="F55" s="24">
        <f t="shared" si="7"/>
        <v>3.9416814326472256</v>
      </c>
      <c r="G55" s="24">
        <f t="shared" si="7"/>
        <v>3.8765391583634936</v>
      </c>
      <c r="H55" s="24">
        <f t="shared" si="7"/>
        <v>3.8056730858233827</v>
      </c>
      <c r="I55" s="24">
        <f t="shared" si="7"/>
        <v>3.787612454346774</v>
      </c>
      <c r="J55" s="24">
        <f t="shared" si="7"/>
        <v>3.7162523217591787</v>
      </c>
      <c r="K55" s="24">
        <f aca="true" t="shared" si="8" ref="K55:N82">100000*NVT/K$50*((1+K$51/100)^((DAYS360(K$45,$L$2)+$C55-1)/360)*((1+$A55)^(($C55-15)/30)))/100000</f>
        <v>3.6310785663586946</v>
      </c>
      <c r="L55" s="24">
        <f t="shared" si="8"/>
        <v>3.491498398155511</v>
      </c>
      <c r="M55" s="24">
        <f t="shared" si="8"/>
        <v>3.0625029086764064</v>
      </c>
      <c r="N55" s="24">
        <f t="shared" si="8"/>
        <v>2.359733095893389</v>
      </c>
    </row>
    <row r="56" spans="1:14" ht="10.5" customHeight="1">
      <c r="A56" s="21">
        <f t="shared" si="6"/>
        <v>0.0057</v>
      </c>
      <c r="B56" s="48"/>
      <c r="C56" s="47">
        <f aca="true" t="shared" si="9" ref="C56:C82">C55+1</f>
        <v>2</v>
      </c>
      <c r="D56" s="24">
        <f t="shared" si="7"/>
        <v>4.881877351449068</v>
      </c>
      <c r="E56" s="24">
        <f t="shared" si="7"/>
        <v>4.142046480827057</v>
      </c>
      <c r="F56" s="24">
        <f t="shared" si="7"/>
        <v>3.942936534273055</v>
      </c>
      <c r="G56" s="24">
        <f t="shared" si="7"/>
        <v>3.8777735175280754</v>
      </c>
      <c r="H56" s="24">
        <f t="shared" si="7"/>
        <v>3.8068848799673303</v>
      </c>
      <c r="I56" s="24">
        <f t="shared" si="7"/>
        <v>3.788818497663741</v>
      </c>
      <c r="J56" s="24">
        <f t="shared" si="7"/>
        <v>3.7174356427379864</v>
      </c>
      <c r="K56" s="24">
        <f t="shared" si="8"/>
        <v>3.632234766495621</v>
      </c>
      <c r="L56" s="24">
        <f t="shared" si="8"/>
        <v>3.492610153478964</v>
      </c>
      <c r="M56" s="24">
        <f t="shared" si="8"/>
        <v>3.0634780641894697</v>
      </c>
      <c r="N56" s="24">
        <f t="shared" si="8"/>
        <v>2.3604844769716884</v>
      </c>
    </row>
    <row r="57" spans="1:14" ht="10.5" customHeight="1">
      <c r="A57" s="21">
        <f t="shared" si="6"/>
        <v>0.0057</v>
      </c>
      <c r="B57" s="48"/>
      <c r="C57" s="49">
        <f t="shared" si="9"/>
        <v>3</v>
      </c>
      <c r="D57" s="27">
        <f t="shared" si="7"/>
        <v>4.883592747205279</v>
      </c>
      <c r="E57" s="27">
        <f t="shared" si="7"/>
        <v>4.143392818231372</v>
      </c>
      <c r="F57" s="27">
        <f t="shared" si="7"/>
        <v>3.944192035545613</v>
      </c>
      <c r="G57" s="27">
        <f t="shared" si="7"/>
        <v>3.879008269734617</v>
      </c>
      <c r="H57" s="27">
        <f t="shared" si="7"/>
        <v>3.8080970599681336</v>
      </c>
      <c r="I57" s="27">
        <f t="shared" si="7"/>
        <v>3.790024925006399</v>
      </c>
      <c r="J57" s="27">
        <f t="shared" si="7"/>
        <v>3.7186193405072876</v>
      </c>
      <c r="K57" s="27">
        <f t="shared" si="8"/>
        <v>3.6333913347872806</v>
      </c>
      <c r="L57" s="27">
        <f t="shared" si="8"/>
        <v>3.4937222628051297</v>
      </c>
      <c r="M57" s="27">
        <f t="shared" si="8"/>
        <v>3.0644535302094305</v>
      </c>
      <c r="N57" s="27">
        <f t="shared" si="8"/>
        <v>2.3612360973031175</v>
      </c>
    </row>
    <row r="58" spans="1:14" ht="10.5" customHeight="1">
      <c r="A58" s="21">
        <f t="shared" si="6"/>
        <v>0.0057</v>
      </c>
      <c r="B58" s="48"/>
      <c r="C58" s="47">
        <f t="shared" si="9"/>
        <v>4</v>
      </c>
      <c r="D58" s="24">
        <f t="shared" si="7"/>
        <v>4.885308745717845</v>
      </c>
      <c r="E58" s="24">
        <f t="shared" si="7"/>
        <v>4.144739593251346</v>
      </c>
      <c r="F58" s="24">
        <f t="shared" si="7"/>
        <v>3.9454479365921546</v>
      </c>
      <c r="G58" s="24">
        <f t="shared" si="7"/>
        <v>3.8802434151082705</v>
      </c>
      <c r="H58" s="24">
        <f t="shared" si="7"/>
        <v>3.8093096259486554</v>
      </c>
      <c r="I58" s="24">
        <f t="shared" si="7"/>
        <v>3.791231736497025</v>
      </c>
      <c r="J58" s="24">
        <f t="shared" si="7"/>
        <v>3.719803415187055</v>
      </c>
      <c r="K58" s="24">
        <f t="shared" si="8"/>
        <v>3.6345482713508983</v>
      </c>
      <c r="L58" s="24">
        <f t="shared" si="8"/>
        <v>3.4948347262467268</v>
      </c>
      <c r="M58" s="24">
        <f t="shared" si="8"/>
        <v>3.065429306835158</v>
      </c>
      <c r="N58" s="24">
        <f t="shared" si="8"/>
        <v>2.361987956963856</v>
      </c>
    </row>
    <row r="59" spans="1:14" ht="10.5" customHeight="1">
      <c r="A59" s="21">
        <f t="shared" si="6"/>
        <v>0.0057</v>
      </c>
      <c r="B59" s="48"/>
      <c r="C59" s="47">
        <f t="shared" si="9"/>
        <v>5</v>
      </c>
      <c r="D59" s="24">
        <f t="shared" si="7"/>
        <v>4.887025347198563</v>
      </c>
      <c r="E59" s="24">
        <f t="shared" si="7"/>
        <v>4.146086806029224</v>
      </c>
      <c r="F59" s="24">
        <f t="shared" si="7"/>
        <v>3.9467042375399743</v>
      </c>
      <c r="G59" s="24">
        <f t="shared" si="7"/>
        <v>3.881478953774225</v>
      </c>
      <c r="H59" s="24">
        <f t="shared" si="7"/>
        <v>3.8105225780317973</v>
      </c>
      <c r="I59" s="24">
        <f t="shared" si="7"/>
        <v>3.7924389322579404</v>
      </c>
      <c r="J59" s="24">
        <f t="shared" si="7"/>
        <v>3.720987866897306</v>
      </c>
      <c r="K59" s="24">
        <f t="shared" si="8"/>
        <v>3.6357055763037396</v>
      </c>
      <c r="L59" s="24">
        <f t="shared" si="8"/>
        <v>3.4959475439165115</v>
      </c>
      <c r="M59" s="24">
        <f t="shared" si="8"/>
        <v>3.0664053941655562</v>
      </c>
      <c r="N59" s="24">
        <f t="shared" si="8"/>
        <v>2.362740056030112</v>
      </c>
    </row>
    <row r="60" spans="1:14" ht="10.5" customHeight="1">
      <c r="A60" s="21">
        <f t="shared" si="6"/>
        <v>0.0057</v>
      </c>
      <c r="B60" s="48"/>
      <c r="C60" s="49">
        <f t="shared" si="9"/>
        <v>6</v>
      </c>
      <c r="D60" s="27">
        <f t="shared" si="7"/>
        <v>4.888742551859304</v>
      </c>
      <c r="E60" s="27">
        <f t="shared" si="7"/>
        <v>4.147434456707294</v>
      </c>
      <c r="F60" s="27">
        <f t="shared" si="7"/>
        <v>3.9479609385164087</v>
      </c>
      <c r="G60" s="27">
        <f t="shared" si="7"/>
        <v>3.8827148858577143</v>
      </c>
      <c r="H60" s="27">
        <f t="shared" si="7"/>
        <v>3.811735916340503</v>
      </c>
      <c r="I60" s="27">
        <f t="shared" si="7"/>
        <v>3.7936465124115033</v>
      </c>
      <c r="J60" s="27">
        <f t="shared" si="7"/>
        <v>3.7221726957580934</v>
      </c>
      <c r="K60" s="27">
        <f t="shared" si="8"/>
        <v>3.6368632497631066</v>
      </c>
      <c r="L60" s="27">
        <f t="shared" si="8"/>
        <v>3.4970607159272786</v>
      </c>
      <c r="M60" s="27">
        <f t="shared" si="8"/>
        <v>3.0673817922995577</v>
      </c>
      <c r="N60" s="27">
        <f t="shared" si="8"/>
        <v>2.3634923945781168</v>
      </c>
    </row>
    <row r="61" spans="1:14" ht="10.5" customHeight="1">
      <c r="A61" s="21">
        <f t="shared" si="6"/>
        <v>0.0057</v>
      </c>
      <c r="B61" s="48"/>
      <c r="C61" s="47">
        <f t="shared" si="9"/>
        <v>7</v>
      </c>
      <c r="D61" s="24">
        <f t="shared" si="7"/>
        <v>4.890460359912013</v>
      </c>
      <c r="E61" s="24">
        <f t="shared" si="7"/>
        <v>4.148782545427895</v>
      </c>
      <c r="F61" s="24">
        <f t="shared" si="7"/>
        <v>3.9492180396488337</v>
      </c>
      <c r="G61" s="24">
        <f t="shared" si="7"/>
        <v>3.8839512114840082</v>
      </c>
      <c r="H61" s="24">
        <f t="shared" si="7"/>
        <v>3.8129496409977524</v>
      </c>
      <c r="I61" s="24">
        <f t="shared" si="7"/>
        <v>3.794854477080111</v>
      </c>
      <c r="J61" s="24">
        <f t="shared" si="7"/>
        <v>3.7233579018895093</v>
      </c>
      <c r="K61" s="24">
        <f t="shared" si="8"/>
        <v>3.638021291846336</v>
      </c>
      <c r="L61" s="24">
        <f t="shared" si="8"/>
        <v>3.4981742423918543</v>
      </c>
      <c r="M61" s="24">
        <f t="shared" si="8"/>
        <v>3.0683585013361285</v>
      </c>
      <c r="N61" s="24">
        <f t="shared" si="8"/>
        <v>2.364244972684124</v>
      </c>
    </row>
    <row r="62" spans="1:14" ht="10.5" customHeight="1">
      <c r="A62" s="21">
        <f t="shared" si="6"/>
        <v>0.0057</v>
      </c>
      <c r="B62" s="48"/>
      <c r="C62" s="47">
        <f t="shared" si="9"/>
        <v>8</v>
      </c>
      <c r="D62" s="24">
        <f t="shared" si="7"/>
        <v>4.892178771568713</v>
      </c>
      <c r="E62" s="24">
        <f t="shared" si="7"/>
        <v>4.150131072333406</v>
      </c>
      <c r="F62" s="24">
        <f t="shared" si="7"/>
        <v>3.950475541064666</v>
      </c>
      <c r="G62" s="24">
        <f t="shared" si="7"/>
        <v>3.8851879307784185</v>
      </c>
      <c r="H62" s="24">
        <f t="shared" si="7"/>
        <v>3.814163752126568</v>
      </c>
      <c r="I62" s="24">
        <f t="shared" si="7"/>
        <v>3.7960628263862013</v>
      </c>
      <c r="J62" s="24">
        <f t="shared" si="7"/>
        <v>3.724543485411683</v>
      </c>
      <c r="K62" s="24">
        <f t="shared" si="8"/>
        <v>3.6391797026708077</v>
      </c>
      <c r="L62" s="24">
        <f t="shared" si="8"/>
        <v>3.499288123423105</v>
      </c>
      <c r="M62" s="24">
        <f t="shared" si="8"/>
        <v>3.0693355213742675</v>
      </c>
      <c r="N62" s="24">
        <f t="shared" si="8"/>
        <v>2.364997790424416</v>
      </c>
    </row>
    <row r="63" spans="1:14" s="32" customFormat="1" ht="10.5" customHeight="1">
      <c r="A63" s="21">
        <f t="shared" si="6"/>
        <v>0.0057</v>
      </c>
      <c r="B63" s="50"/>
      <c r="C63" s="51">
        <f t="shared" si="9"/>
        <v>9</v>
      </c>
      <c r="D63" s="27">
        <f t="shared" si="7"/>
        <v>4.893897787041498</v>
      </c>
      <c r="E63" s="27">
        <f t="shared" si="7"/>
        <v>4.151480037566258</v>
      </c>
      <c r="F63" s="27">
        <f t="shared" si="7"/>
        <v>3.9517334428913635</v>
      </c>
      <c r="G63" s="27">
        <f t="shared" si="7"/>
        <v>3.8864250438662955</v>
      </c>
      <c r="H63" s="27">
        <f t="shared" si="7"/>
        <v>3.8153782498500064</v>
      </c>
      <c r="I63" s="27">
        <f t="shared" si="7"/>
        <v>3.797271560452248</v>
      </c>
      <c r="J63" s="27">
        <f t="shared" si="7"/>
        <v>3.725729446444782</v>
      </c>
      <c r="K63" s="27">
        <f t="shared" si="8"/>
        <v>3.6403384823539335</v>
      </c>
      <c r="L63" s="27">
        <f t="shared" si="8"/>
        <v>3.5004023591339304</v>
      </c>
      <c r="M63" s="27">
        <f t="shared" si="8"/>
        <v>3.0703128525129997</v>
      </c>
      <c r="N63" s="27">
        <f t="shared" si="8"/>
        <v>2.365750847875294</v>
      </c>
    </row>
    <row r="64" spans="1:14" s="32" customFormat="1" ht="10.5" customHeight="1">
      <c r="A64" s="21">
        <f t="shared" si="6"/>
        <v>0.0057</v>
      </c>
      <c r="B64" s="50"/>
      <c r="C64" s="52">
        <f t="shared" si="9"/>
        <v>10</v>
      </c>
      <c r="D64" s="24">
        <f t="shared" si="7"/>
        <v>4.8956174065425335</v>
      </c>
      <c r="E64" s="24">
        <f t="shared" si="7"/>
        <v>4.1528294412689215</v>
      </c>
      <c r="F64" s="24">
        <f t="shared" si="7"/>
        <v>3.9529917452564236</v>
      </c>
      <c r="G64" s="24">
        <f t="shared" si="7"/>
        <v>3.887662550873031</v>
      </c>
      <c r="H64" s="24">
        <f t="shared" si="7"/>
        <v>3.816593134291168</v>
      </c>
      <c r="I64" s="24">
        <f t="shared" si="7"/>
        <v>3.7984806794007664</v>
      </c>
      <c r="J64" s="24">
        <f t="shared" si="7"/>
        <v>3.726915785109013</v>
      </c>
      <c r="K64" s="24">
        <f t="shared" si="8"/>
        <v>3.641497631013165</v>
      </c>
      <c r="L64" s="24">
        <f t="shared" si="8"/>
        <v>3.501516949637266</v>
      </c>
      <c r="M64" s="24">
        <f t="shared" si="8"/>
        <v>3.0712904948513877</v>
      </c>
      <c r="N64" s="24">
        <f t="shared" si="8"/>
        <v>2.3665041451130873</v>
      </c>
    </row>
    <row r="65" spans="1:14" s="36" customFormat="1" ht="10.5" customHeight="1">
      <c r="A65" s="37">
        <f t="shared" si="6"/>
        <v>0.0057</v>
      </c>
      <c r="B65" s="53"/>
      <c r="C65" s="52">
        <f t="shared" si="9"/>
        <v>11</v>
      </c>
      <c r="D65" s="24">
        <f aca="true" t="shared" si="10" ref="D65:J74">100000*LVT/D$50*((1+D$51/100)^((DAYS360(D$45,$L$2)+$C65-1)/360)*((1+$A65)^(($C65-15)/30)))/100000</f>
        <v>4.897337630284065</v>
      </c>
      <c r="E65" s="24">
        <f t="shared" si="10"/>
        <v>4.15417928358392</v>
      </c>
      <c r="F65" s="24">
        <f t="shared" si="10"/>
        <v>3.9542504482873855</v>
      </c>
      <c r="G65" s="24">
        <f t="shared" si="10"/>
        <v>3.888900451924054</v>
      </c>
      <c r="H65" s="24">
        <f t="shared" si="10"/>
        <v>3.81780840557319</v>
      </c>
      <c r="I65" s="24">
        <f t="shared" si="10"/>
        <v>3.7996901833543095</v>
      </c>
      <c r="J65" s="24">
        <f t="shared" si="10"/>
        <v>3.72810250152462</v>
      </c>
      <c r="K65" s="24">
        <f t="shared" si="8"/>
        <v>3.6426571487659896</v>
      </c>
      <c r="L65" s="24">
        <f t="shared" si="8"/>
        <v>3.5026318950460853</v>
      </c>
      <c r="M65" s="24">
        <f t="shared" si="8"/>
        <v>3.072268448488521</v>
      </c>
      <c r="N65" s="24">
        <f t="shared" si="8"/>
        <v>2.367257682214148</v>
      </c>
    </row>
    <row r="66" spans="1:14" s="36" customFormat="1" ht="10.5" customHeight="1">
      <c r="A66" s="37">
        <f t="shared" si="6"/>
        <v>0.0057</v>
      </c>
      <c r="B66" s="53"/>
      <c r="C66" s="51">
        <f t="shared" si="9"/>
        <v>12</v>
      </c>
      <c r="D66" s="27">
        <f t="shared" si="10"/>
        <v>4.899058458478414</v>
      </c>
      <c r="E66" s="27">
        <f t="shared" si="10"/>
        <v>4.155529564653823</v>
      </c>
      <c r="F66" s="27">
        <f t="shared" si="10"/>
        <v>3.9555095521118284</v>
      </c>
      <c r="G66" s="27">
        <f t="shared" si="10"/>
        <v>3.890138747144837</v>
      </c>
      <c r="H66" s="27">
        <f t="shared" si="10"/>
        <v>3.819024063819249</v>
      </c>
      <c r="I66" s="27">
        <f t="shared" si="10"/>
        <v>3.8009000724354705</v>
      </c>
      <c r="J66" s="27">
        <f t="shared" si="10"/>
        <v>3.729289595811887</v>
      </c>
      <c r="K66" s="27">
        <f t="shared" si="8"/>
        <v>3.6438170357299353</v>
      </c>
      <c r="L66" s="27">
        <f t="shared" si="8"/>
        <v>3.503747195473395</v>
      </c>
      <c r="M66" s="27">
        <f t="shared" si="8"/>
        <v>3.0732467135235244</v>
      </c>
      <c r="N66" s="27">
        <f t="shared" si="8"/>
        <v>2.3680114592548525</v>
      </c>
    </row>
    <row r="67" spans="1:14" s="36" customFormat="1" ht="10.5" customHeight="1">
      <c r="A67" s="37">
        <f t="shared" si="6"/>
        <v>0.0057</v>
      </c>
      <c r="B67" s="53"/>
      <c r="C67" s="52">
        <f t="shared" si="9"/>
        <v>13</v>
      </c>
      <c r="D67" s="24">
        <f t="shared" si="10"/>
        <v>4.900779891337967</v>
      </c>
      <c r="E67" s="24">
        <f t="shared" si="10"/>
        <v>4.156880284621241</v>
      </c>
      <c r="F67" s="24">
        <f t="shared" si="10"/>
        <v>3.956769056857371</v>
      </c>
      <c r="G67" s="24">
        <f t="shared" si="10"/>
        <v>3.8913774366608904</v>
      </c>
      <c r="H67" s="24">
        <f t="shared" si="10"/>
        <v>3.820240109152562</v>
      </c>
      <c r="I67" s="24">
        <f t="shared" si="10"/>
        <v>3.8021103467668795</v>
      </c>
      <c r="J67" s="24">
        <f t="shared" si="10"/>
        <v>3.730477068091133</v>
      </c>
      <c r="K67" s="24">
        <f t="shared" si="8"/>
        <v>3.6449772920225643</v>
      </c>
      <c r="L67" s="24">
        <f t="shared" si="8"/>
        <v>3.5048628510322404</v>
      </c>
      <c r="M67" s="24">
        <f t="shared" si="8"/>
        <v>3.0742252900555513</v>
      </c>
      <c r="N67" s="24">
        <f t="shared" si="8"/>
        <v>2.3687654763116033</v>
      </c>
    </row>
    <row r="68" spans="1:14" s="36" customFormat="1" ht="10.5" customHeight="1">
      <c r="A68" s="38">
        <f t="shared" si="6"/>
        <v>0.0057</v>
      </c>
      <c r="B68" s="53"/>
      <c r="C68" s="52">
        <f t="shared" si="9"/>
        <v>14</v>
      </c>
      <c r="D68" s="24">
        <f t="shared" si="10"/>
        <v>4.902501929075196</v>
      </c>
      <c r="E68" s="24">
        <f t="shared" si="10"/>
        <v>4.158231443628834</v>
      </c>
      <c r="F68" s="24">
        <f t="shared" si="10"/>
        <v>3.9580289626516745</v>
      </c>
      <c r="G68" s="24">
        <f t="shared" si="10"/>
        <v>3.8926165205977634</v>
      </c>
      <c r="H68" s="24">
        <f t="shared" si="10"/>
        <v>3.821456541696386</v>
      </c>
      <c r="I68" s="24">
        <f t="shared" si="10"/>
        <v>3.8033210064712084</v>
      </c>
      <c r="J68" s="24">
        <f t="shared" si="10"/>
        <v>3.73166491848272</v>
      </c>
      <c r="K68" s="24">
        <f t="shared" si="8"/>
        <v>3.6461379177614774</v>
      </c>
      <c r="L68" s="24">
        <f t="shared" si="8"/>
        <v>3.505978861835702</v>
      </c>
      <c r="M68" s="24">
        <f t="shared" si="8"/>
        <v>3.075204178183789</v>
      </c>
      <c r="N68" s="24">
        <f t="shared" si="8"/>
        <v>2.369519733460824</v>
      </c>
    </row>
    <row r="69" spans="1:14" s="36" customFormat="1" ht="10.5" customHeight="1">
      <c r="A69" s="38">
        <f t="shared" si="6"/>
        <v>0.0057</v>
      </c>
      <c r="B69" s="53"/>
      <c r="C69" s="51">
        <f t="shared" si="9"/>
        <v>15</v>
      </c>
      <c r="D69" s="27">
        <f t="shared" si="10"/>
        <v>4.904224571902644</v>
      </c>
      <c r="E69" s="27">
        <f t="shared" si="10"/>
        <v>4.15958304181931</v>
      </c>
      <c r="F69" s="27">
        <f t="shared" si="10"/>
        <v>3.959289269622439</v>
      </c>
      <c r="G69" s="27">
        <f t="shared" si="10"/>
        <v>3.893855999081049</v>
      </c>
      <c r="H69" s="27">
        <f t="shared" si="10"/>
        <v>3.8226733615740116</v>
      </c>
      <c r="I69" s="27">
        <f t="shared" si="10"/>
        <v>3.804532051671166</v>
      </c>
      <c r="J69" s="27">
        <f t="shared" si="10"/>
        <v>3.732853147107043</v>
      </c>
      <c r="K69" s="27">
        <f t="shared" si="8"/>
        <v>3.647298913064312</v>
      </c>
      <c r="L69" s="27">
        <f t="shared" si="8"/>
        <v>3.5070952279968948</v>
      </c>
      <c r="M69" s="27">
        <f t="shared" si="8"/>
        <v>3.0761833780074537</v>
      </c>
      <c r="N69" s="27">
        <f t="shared" si="8"/>
        <v>2.3702742307789655</v>
      </c>
    </row>
    <row r="70" spans="1:14" s="36" customFormat="1" ht="10.5" customHeight="1">
      <c r="A70" s="38">
        <f t="shared" si="6"/>
        <v>0.0057</v>
      </c>
      <c r="B70" s="53"/>
      <c r="C70" s="52">
        <f t="shared" si="9"/>
        <v>16</v>
      </c>
      <c r="D70" s="24">
        <f t="shared" si="10"/>
        <v>4.905947820032924</v>
      </c>
      <c r="E70" s="24">
        <f t="shared" si="10"/>
        <v>4.160935079335419</v>
      </c>
      <c r="F70" s="24">
        <f t="shared" si="10"/>
        <v>3.9605499778974074</v>
      </c>
      <c r="G70" s="24">
        <f t="shared" si="10"/>
        <v>3.895095872236375</v>
      </c>
      <c r="H70" s="24">
        <f t="shared" si="10"/>
        <v>3.8238905689087765</v>
      </c>
      <c r="I70" s="24">
        <f t="shared" si="10"/>
        <v>3.8057434824895022</v>
      </c>
      <c r="J70" s="24">
        <f t="shared" si="10"/>
        <v>3.734041754084539</v>
      </c>
      <c r="K70" s="24">
        <f t="shared" si="8"/>
        <v>3.6484602780487463</v>
      </c>
      <c r="L70" s="24">
        <f t="shared" si="8"/>
        <v>3.508211949628972</v>
      </c>
      <c r="M70" s="24">
        <f t="shared" si="8"/>
        <v>3.077162889625797</v>
      </c>
      <c r="N70" s="24">
        <f t="shared" si="8"/>
        <v>2.371028968342501</v>
      </c>
    </row>
    <row r="71" spans="1:14" s="36" customFormat="1" ht="10.5" customHeight="1">
      <c r="A71" s="38">
        <f t="shared" si="6"/>
        <v>0.0057</v>
      </c>
      <c r="B71" s="53"/>
      <c r="C71" s="52">
        <f t="shared" si="9"/>
        <v>17</v>
      </c>
      <c r="D71" s="24">
        <f t="shared" si="10"/>
        <v>4.90767167367873</v>
      </c>
      <c r="E71" s="24">
        <f t="shared" si="10"/>
        <v>4.1622875563199635</v>
      </c>
      <c r="F71" s="24">
        <f t="shared" si="10"/>
        <v>3.961811087604362</v>
      </c>
      <c r="G71" s="24">
        <f t="shared" si="10"/>
        <v>3.896336140189414</v>
      </c>
      <c r="H71" s="24">
        <f t="shared" si="10"/>
        <v>3.825108163824052</v>
      </c>
      <c r="I71" s="24">
        <f t="shared" si="10"/>
        <v>3.8069552990490023</v>
      </c>
      <c r="J71" s="24">
        <f t="shared" si="10"/>
        <v>3.7352307395356834</v>
      </c>
      <c r="K71" s="24">
        <f t="shared" si="8"/>
        <v>3.649622012832492</v>
      </c>
      <c r="L71" s="24">
        <f t="shared" si="8"/>
        <v>3.509329026845122</v>
      </c>
      <c r="M71" s="24">
        <f t="shared" si="8"/>
        <v>3.0781427131380985</v>
      </c>
      <c r="N71" s="24">
        <f t="shared" si="8"/>
        <v>2.37178394622793</v>
      </c>
    </row>
    <row r="72" spans="1:14" s="36" customFormat="1" ht="10.5" customHeight="1">
      <c r="A72" s="38">
        <f t="shared" si="6"/>
        <v>0.0057</v>
      </c>
      <c r="B72" s="53"/>
      <c r="C72" s="51">
        <f t="shared" si="9"/>
        <v>18</v>
      </c>
      <c r="D72" s="27">
        <f t="shared" si="10"/>
        <v>4.9093961330528275</v>
      </c>
      <c r="E72" s="27">
        <f t="shared" si="10"/>
        <v>4.163640472915787</v>
      </c>
      <c r="F72" s="27">
        <f t="shared" si="10"/>
        <v>3.9630725988711273</v>
      </c>
      <c r="G72" s="27">
        <f t="shared" si="10"/>
        <v>3.8975768030658764</v>
      </c>
      <c r="H72" s="27">
        <f t="shared" si="10"/>
        <v>3.826326146443251</v>
      </c>
      <c r="I72" s="27">
        <f t="shared" si="10"/>
        <v>3.8081675014724956</v>
      </c>
      <c r="J72" s="27">
        <f t="shared" si="10"/>
        <v>3.7364201035809885</v>
      </c>
      <c r="K72" s="27">
        <f t="shared" si="8"/>
        <v>3.6507841175333</v>
      </c>
      <c r="L72" s="27">
        <f t="shared" si="8"/>
        <v>3.510446459758568</v>
      </c>
      <c r="M72" s="27">
        <f t="shared" si="8"/>
        <v>3.0791228486436704</v>
      </c>
      <c r="N72" s="27">
        <f t="shared" si="8"/>
        <v>2.372539164511774</v>
      </c>
    </row>
    <row r="73" spans="1:14" s="36" customFormat="1" ht="10.5" customHeight="1">
      <c r="A73" s="38">
        <f t="shared" si="6"/>
        <v>0.0057</v>
      </c>
      <c r="B73" s="53"/>
      <c r="C73" s="52">
        <f t="shared" si="9"/>
        <v>19</v>
      </c>
      <c r="D73" s="24">
        <f t="shared" si="10"/>
        <v>4.9111211983680585</v>
      </c>
      <c r="E73" s="24">
        <f t="shared" si="10"/>
        <v>4.164993829265782</v>
      </c>
      <c r="F73" s="24">
        <f t="shared" si="10"/>
        <v>3.9643345118255633</v>
      </c>
      <c r="G73" s="24">
        <f t="shared" si="10"/>
        <v>3.898817860991513</v>
      </c>
      <c r="H73" s="24">
        <f t="shared" si="10"/>
        <v>3.827544516889827</v>
      </c>
      <c r="I73" s="24">
        <f t="shared" si="10"/>
        <v>3.8093800898828474</v>
      </c>
      <c r="J73" s="24">
        <f t="shared" si="10"/>
        <v>3.7376098463410052</v>
      </c>
      <c r="K73" s="24">
        <f t="shared" si="8"/>
        <v>3.6519465922689576</v>
      </c>
      <c r="L73" s="24">
        <f t="shared" si="8"/>
        <v>3.5115642484825726</v>
      </c>
      <c r="M73" s="24">
        <f t="shared" si="8"/>
        <v>3.080103296241858</v>
      </c>
      <c r="N73" s="24">
        <f t="shared" si="8"/>
        <v>2.3732946232705814</v>
      </c>
    </row>
    <row r="74" spans="1:14" s="36" customFormat="1" ht="10.5" customHeight="1">
      <c r="A74" s="38">
        <f t="shared" si="6"/>
        <v>0.0057</v>
      </c>
      <c r="B74" s="53"/>
      <c r="C74" s="52">
        <f t="shared" si="9"/>
        <v>20</v>
      </c>
      <c r="D74" s="24">
        <f t="shared" si="10"/>
        <v>4.912846869837338</v>
      </c>
      <c r="E74" s="24">
        <f t="shared" si="10"/>
        <v>4.166347625512887</v>
      </c>
      <c r="F74" s="24">
        <f t="shared" si="10"/>
        <v>3.9655968265955766</v>
      </c>
      <c r="G74" s="24">
        <f t="shared" si="10"/>
        <v>3.9000593140921143</v>
      </c>
      <c r="H74" s="24">
        <f t="shared" si="10"/>
        <v>3.828763275287269</v>
      </c>
      <c r="I74" s="24">
        <f t="shared" si="10"/>
        <v>3.8105930644029624</v>
      </c>
      <c r="J74" s="24">
        <f t="shared" si="10"/>
        <v>3.738799967936323</v>
      </c>
      <c r="K74" s="24">
        <f t="shared" si="8"/>
        <v>3.6531094371572923</v>
      </c>
      <c r="L74" s="24">
        <f t="shared" si="8"/>
        <v>3.5126823931304294</v>
      </c>
      <c r="M74" s="24">
        <f t="shared" si="8"/>
        <v>3.0810840560320365</v>
      </c>
      <c r="N74" s="24">
        <f t="shared" si="8"/>
        <v>2.3740503225809233</v>
      </c>
    </row>
    <row r="75" spans="1:14" s="36" customFormat="1" ht="10.5" customHeight="1">
      <c r="A75" s="38">
        <f t="shared" si="6"/>
        <v>0.0057</v>
      </c>
      <c r="B75" s="53"/>
      <c r="C75" s="51">
        <f t="shared" si="9"/>
        <v>21</v>
      </c>
      <c r="D75" s="27">
        <f aca="true" t="shared" si="11" ref="D75:J82">100000*LVT/D$50*((1+D$51/100)^((DAYS360(D$45,$L$2)+$C75-1)/360)*((1+$A75)^(($C75-15)/30)))/100000</f>
        <v>4.9145731476736545</v>
      </c>
      <c r="E75" s="27">
        <f t="shared" si="11"/>
        <v>4.167701861800086</v>
      </c>
      <c r="F75" s="27">
        <f t="shared" si="11"/>
        <v>3.966859543309113</v>
      </c>
      <c r="G75" s="27">
        <f t="shared" si="11"/>
        <v>3.9013011624935094</v>
      </c>
      <c r="H75" s="27">
        <f t="shared" si="11"/>
        <v>3.8299824217591087</v>
      </c>
      <c r="I75" s="27">
        <f t="shared" si="11"/>
        <v>3.8118064251557846</v>
      </c>
      <c r="J75" s="27">
        <f t="shared" si="11"/>
        <v>3.739990468487569</v>
      </c>
      <c r="K75" s="27">
        <f t="shared" si="8"/>
        <v>3.654272652316166</v>
      </c>
      <c r="L75" s="27">
        <f t="shared" si="8"/>
        <v>3.5138008938154726</v>
      </c>
      <c r="M75" s="27">
        <f t="shared" si="8"/>
        <v>3.0820651281136127</v>
      </c>
      <c r="N75" s="27">
        <f t="shared" si="8"/>
        <v>2.3748062625193946</v>
      </c>
    </row>
    <row r="76" spans="1:14" s="36" customFormat="1" ht="10.5" customHeight="1">
      <c r="A76" s="38">
        <f t="shared" si="6"/>
        <v>0.0057</v>
      </c>
      <c r="B76" s="53"/>
      <c r="C76" s="52">
        <f t="shared" si="9"/>
        <v>22</v>
      </c>
      <c r="D76" s="24">
        <f t="shared" si="11"/>
        <v>4.916300032090078</v>
      </c>
      <c r="E76" s="24">
        <f t="shared" si="11"/>
        <v>4.169056538270411</v>
      </c>
      <c r="F76" s="24">
        <f t="shared" si="11"/>
        <v>3.968122662094159</v>
      </c>
      <c r="G76" s="24">
        <f t="shared" si="11"/>
        <v>3.9025434063215716</v>
      </c>
      <c r="H76" s="24">
        <f t="shared" si="11"/>
        <v>3.8312019564289144</v>
      </c>
      <c r="I76" s="24">
        <f t="shared" si="11"/>
        <v>3.8130201722642982</v>
      </c>
      <c r="J76" s="24">
        <f t="shared" si="11"/>
        <v>3.7411813481154113</v>
      </c>
      <c r="K76" s="24">
        <f t="shared" si="8"/>
        <v>3.65543623786348</v>
      </c>
      <c r="L76" s="24">
        <f t="shared" si="8"/>
        <v>3.51491975065107</v>
      </c>
      <c r="M76" s="24">
        <f t="shared" si="8"/>
        <v>3.0830465125860274</v>
      </c>
      <c r="N76" s="24">
        <f t="shared" si="8"/>
        <v>2.3755624431626168</v>
      </c>
    </row>
    <row r="77" spans="1:14" s="36" customFormat="1" ht="10.5" customHeight="1">
      <c r="A77" s="38">
        <f t="shared" si="6"/>
        <v>0.0057</v>
      </c>
      <c r="B77" s="53"/>
      <c r="C77" s="52">
        <f t="shared" si="9"/>
        <v>23</v>
      </c>
      <c r="D77" s="24">
        <f t="shared" si="11"/>
        <v>4.918027523299745</v>
      </c>
      <c r="E77" s="24">
        <f t="shared" si="11"/>
        <v>4.170411655066941</v>
      </c>
      <c r="F77" s="24">
        <f t="shared" si="11"/>
        <v>3.969386183078741</v>
      </c>
      <c r="G77" s="24">
        <f t="shared" si="11"/>
        <v>3.9037860457022115</v>
      </c>
      <c r="H77" s="24">
        <f t="shared" si="11"/>
        <v>3.8324218794202976</v>
      </c>
      <c r="I77" s="24">
        <f t="shared" si="11"/>
        <v>3.814234305851526</v>
      </c>
      <c r="J77" s="24">
        <f t="shared" si="11"/>
        <v>3.7423726069405543</v>
      </c>
      <c r="K77" s="24">
        <f t="shared" si="8"/>
        <v>3.656600193917172</v>
      </c>
      <c r="L77" s="24">
        <f t="shared" si="8"/>
        <v>3.5160389637506277</v>
      </c>
      <c r="M77" s="24">
        <f t="shared" si="8"/>
        <v>3.084028209548751</v>
      </c>
      <c r="N77" s="24">
        <f t="shared" si="8"/>
        <v>2.3763188645872346</v>
      </c>
    </row>
    <row r="78" spans="1:14" s="36" customFormat="1" ht="10.5" customHeight="1">
      <c r="A78" s="38">
        <f t="shared" si="6"/>
        <v>0.0057</v>
      </c>
      <c r="B78" s="53"/>
      <c r="C78" s="51">
        <f t="shared" si="9"/>
        <v>24</v>
      </c>
      <c r="D78" s="27">
        <f t="shared" si="11"/>
        <v>4.919755621515874</v>
      </c>
      <c r="E78" s="27">
        <f t="shared" si="11"/>
        <v>4.171767212332798</v>
      </c>
      <c r="F78" s="27">
        <f t="shared" si="11"/>
        <v>3.9706501063909236</v>
      </c>
      <c r="G78" s="27">
        <f t="shared" si="11"/>
        <v>3.905029080761378</v>
      </c>
      <c r="H78" s="27">
        <f t="shared" si="11"/>
        <v>3.8336421908569043</v>
      </c>
      <c r="I78" s="27">
        <f t="shared" si="11"/>
        <v>3.8154488260405284</v>
      </c>
      <c r="J78" s="27">
        <f t="shared" si="11"/>
        <v>3.7435642450837383</v>
      </c>
      <c r="K78" s="27">
        <f t="shared" si="8"/>
        <v>3.6577645205952187</v>
      </c>
      <c r="L78" s="27">
        <f t="shared" si="8"/>
        <v>3.5171585332275845</v>
      </c>
      <c r="M78" s="27">
        <f t="shared" si="8"/>
        <v>3.085010219101286</v>
      </c>
      <c r="N78" s="27">
        <f t="shared" si="8"/>
        <v>2.3770755268699157</v>
      </c>
    </row>
    <row r="79" spans="1:14" s="36" customFormat="1" ht="10.5" customHeight="1">
      <c r="A79" s="38">
        <f t="shared" si="6"/>
        <v>0.0057</v>
      </c>
      <c r="B79" s="53"/>
      <c r="C79" s="52">
        <f t="shared" si="9"/>
        <v>25</v>
      </c>
      <c r="D79" s="24">
        <f t="shared" si="11"/>
        <v>4.921484326951751</v>
      </c>
      <c r="E79" s="24">
        <f t="shared" si="11"/>
        <v>4.173123210211154</v>
      </c>
      <c r="F79" s="24">
        <f t="shared" si="11"/>
        <v>3.971914432158819</v>
      </c>
      <c r="G79" s="24">
        <f t="shared" si="11"/>
        <v>3.9062725116250645</v>
      </c>
      <c r="H79" s="24">
        <f t="shared" si="11"/>
        <v>3.8348628908624245</v>
      </c>
      <c r="I79" s="24">
        <f t="shared" si="11"/>
        <v>3.816663732954406</v>
      </c>
      <c r="J79" s="24">
        <f t="shared" si="11"/>
        <v>3.744756262665749</v>
      </c>
      <c r="K79" s="24">
        <f t="shared" si="8"/>
        <v>3.658929218015632</v>
      </c>
      <c r="L79" s="24">
        <f t="shared" si="8"/>
        <v>3.518278459195419</v>
      </c>
      <c r="M79" s="24">
        <f t="shared" si="8"/>
        <v>3.0859925413431646</v>
      </c>
      <c r="N79" s="24">
        <f t="shared" si="8"/>
        <v>2.3778324300873552</v>
      </c>
    </row>
    <row r="80" spans="1:14" s="36" customFormat="1" ht="10.5" customHeight="1">
      <c r="A80" s="38">
        <f t="shared" si="6"/>
        <v>0.0057</v>
      </c>
      <c r="B80" s="53"/>
      <c r="C80" s="52">
        <f t="shared" si="9"/>
        <v>26</v>
      </c>
      <c r="D80" s="24">
        <f t="shared" si="11"/>
        <v>4.9232136398207444</v>
      </c>
      <c r="E80" s="24">
        <f t="shared" si="11"/>
        <v>4.174479648845225</v>
      </c>
      <c r="F80" s="24">
        <f t="shared" si="11"/>
        <v>3.973179160510574</v>
      </c>
      <c r="G80" s="24">
        <f t="shared" si="11"/>
        <v>3.9075163384193004</v>
      </c>
      <c r="H80" s="24">
        <f t="shared" si="11"/>
        <v>3.8360839795605832</v>
      </c>
      <c r="I80" s="24">
        <f t="shared" si="11"/>
        <v>3.8178790267163007</v>
      </c>
      <c r="J80" s="24">
        <f t="shared" si="11"/>
        <v>3.7459486598074045</v>
      </c>
      <c r="K80" s="24">
        <f t="shared" si="8"/>
        <v>3.6600942862964647</v>
      </c>
      <c r="L80" s="24">
        <f t="shared" si="8"/>
        <v>3.5193987417676422</v>
      </c>
      <c r="M80" s="24">
        <f t="shared" si="8"/>
        <v>3.0869751763739552</v>
      </c>
      <c r="N80" s="24">
        <f t="shared" si="8"/>
        <v>2.37858957431627</v>
      </c>
    </row>
    <row r="81" spans="1:14" s="36" customFormat="1" ht="10.5" customHeight="1">
      <c r="A81" s="38">
        <f t="shared" si="6"/>
        <v>0.0057</v>
      </c>
      <c r="B81" s="53"/>
      <c r="C81" s="51">
        <f t="shared" si="9"/>
        <v>27</v>
      </c>
      <c r="D81" s="27">
        <f t="shared" si="11"/>
        <v>4.924943560336294</v>
      </c>
      <c r="E81" s="27">
        <f t="shared" si="11"/>
        <v>4.175836528378278</v>
      </c>
      <c r="F81" s="27">
        <f t="shared" si="11"/>
        <v>3.974444291574378</v>
      </c>
      <c r="G81" s="27">
        <f t="shared" si="11"/>
        <v>3.908760561270158</v>
      </c>
      <c r="H81" s="27">
        <f t="shared" si="11"/>
        <v>3.8373054570751504</v>
      </c>
      <c r="I81" s="27">
        <f t="shared" si="11"/>
        <v>3.8190947074493913</v>
      </c>
      <c r="J81" s="27">
        <f t="shared" si="11"/>
        <v>3.7471414366295632</v>
      </c>
      <c r="K81" s="27">
        <f t="shared" si="8"/>
        <v>3.6612597255558037</v>
      </c>
      <c r="L81" s="27">
        <f t="shared" si="8"/>
        <v>3.5205193810578064</v>
      </c>
      <c r="M81" s="27">
        <f t="shared" si="8"/>
        <v>3.0879581242932543</v>
      </c>
      <c r="N81" s="27">
        <f t="shared" si="8"/>
        <v>2.3793469596334034</v>
      </c>
    </row>
    <row r="82" spans="1:14" s="36" customFormat="1" ht="10.5" customHeight="1">
      <c r="A82" s="38">
        <f t="shared" si="6"/>
        <v>0.0057</v>
      </c>
      <c r="B82" s="53"/>
      <c r="C82" s="52">
        <f t="shared" si="9"/>
        <v>28</v>
      </c>
      <c r="D82" s="24">
        <f t="shared" si="11"/>
        <v>4.926674088711914</v>
      </c>
      <c r="E82" s="24">
        <f t="shared" si="11"/>
        <v>4.177193848953621</v>
      </c>
      <c r="F82" s="24">
        <f t="shared" si="11"/>
        <v>3.975709825478465</v>
      </c>
      <c r="G82" s="24">
        <f t="shared" si="11"/>
        <v>3.91000518030375</v>
      </c>
      <c r="H82" s="24">
        <f t="shared" si="11"/>
        <v>3.838527323529929</v>
      </c>
      <c r="I82" s="24">
        <f t="shared" si="11"/>
        <v>3.820310775276897</v>
      </c>
      <c r="J82" s="24">
        <f t="shared" si="11"/>
        <v>3.7483345932531225</v>
      </c>
      <c r="K82" s="24">
        <f t="shared" si="8"/>
        <v>3.6624255359117774</v>
      </c>
      <c r="L82" s="24">
        <f t="shared" si="8"/>
        <v>3.5216403771794944</v>
      </c>
      <c r="M82" s="24">
        <f t="shared" si="8"/>
        <v>3.0889413852006906</v>
      </c>
      <c r="N82" s="24">
        <f t="shared" si="8"/>
        <v>2.380104586115522</v>
      </c>
    </row>
    <row r="83" spans="2:13" s="32" customFormat="1" ht="10.5" customHeight="1">
      <c r="B83" s="50"/>
      <c r="C83" s="52"/>
      <c r="D83" s="48"/>
      <c r="E83" s="48"/>
      <c r="F83" s="48"/>
      <c r="G83" s="48"/>
      <c r="H83" s="48"/>
      <c r="I83" s="48"/>
      <c r="J83" s="48"/>
      <c r="K83" s="48"/>
      <c r="L83" s="48"/>
      <c r="M83" s="48"/>
    </row>
    <row r="84" spans="2:13" s="32" customFormat="1" ht="10.5" customHeight="1">
      <c r="B84" s="50"/>
      <c r="C84" s="52"/>
      <c r="D84" s="48"/>
      <c r="E84" s="48"/>
      <c r="F84" s="48"/>
      <c r="G84" s="48"/>
      <c r="H84" s="48"/>
      <c r="I84" s="48"/>
      <c r="J84" s="48"/>
      <c r="K84" s="48"/>
      <c r="L84" s="48"/>
      <c r="M84" s="48"/>
    </row>
  </sheetData>
  <sheetProtection/>
  <printOptions horizontalCentered="1" verticalCentered="1"/>
  <pageMargins left="0.5118110236220472" right="0.5118110236220472" top="0.49" bottom="0.64" header="0.37" footer="0.34"/>
  <pageSetup fitToHeight="1" fitToWidth="1" horizontalDpi="300" verticalDpi="300" orientation="landscape" paperSize="9" scale="92" r:id="rId3"/>
  <headerFooter alignWithMargins="0">
    <oddFooter>&amp;C&amp;"Times New Roman,Regular"Blaðsíða&amp;"Helv,Regular" &amp;"Times New Roman,Regular"&amp;P af &amp;N</oddFooter>
  </headerFooter>
  <legacyDrawing r:id="rId2"/>
  <oleObjects>
    <oleObject progId="Paint.Picture" shapeId="7698616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Ibudalanasjodur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</dc:creator>
  <cp:keywords/>
  <dc:description/>
  <cp:lastModifiedBy>thordisb</cp:lastModifiedBy>
  <dcterms:created xsi:type="dcterms:W3CDTF">2009-02-05T10:24:26Z</dcterms:created>
  <dcterms:modified xsi:type="dcterms:W3CDTF">2009-03-30T14:49:09Z</dcterms:modified>
  <cp:category/>
  <cp:version/>
  <cp:contentType/>
  <cp:contentStatus/>
</cp:coreProperties>
</file>